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735" windowWidth="10155" windowHeight="7050" activeTab="1"/>
  </bookViews>
  <sheets>
    <sheet name="Notes" sheetId="1" r:id="rId1"/>
    <sheet name="Input Data" sheetId="2" r:id="rId2"/>
    <sheet name="Civil Build Tax Invoice" sheetId="3" r:id="rId3"/>
    <sheet name="Scales" sheetId="6" r:id="rId4"/>
    <sheet name="Previous Payments" sheetId="7" r:id="rId5"/>
    <sheet name="Trip Sheet" sheetId="13" r:id="rId6"/>
    <sheet name="Travelling &amp; Subsistence" sheetId="8" r:id="rId7"/>
    <sheet name="Typing, Duplicating, &amp; Printing" sheetId="9" r:id="rId8"/>
    <sheet name="Time Based" sheetId="10" r:id="rId9"/>
    <sheet name="Site staff &amp; Other" sheetId="11" r:id="rId10"/>
    <sheet name="Non Taxable" sheetId="12" r:id="rId11"/>
    <sheet name="Summary A3" sheetId="14" r:id="rId12"/>
  </sheets>
  <definedNames>
    <definedName name="_xlnm.Print_Area" localSheetId="2">'Civil Build Tax Invoice'!$A$1:$Q$74</definedName>
    <definedName name="_xlnm.Print_Area" localSheetId="1">'Input Data'!$A$1:$H$39</definedName>
    <definedName name="_xlnm.Print_Area" localSheetId="0">Notes!$A$1:$B$87</definedName>
    <definedName name="_xlnm.Print_Area" localSheetId="9">'Site staff &amp; Other'!$A$1:$H$59</definedName>
    <definedName name="_xlnm.Print_Area" localSheetId="8">'Time Based'!$A$1:$H$62</definedName>
    <definedName name="_xlnm.Print_Area" localSheetId="6">'Travelling &amp; Subsistence'!$A$1:$I$61</definedName>
    <definedName name="_xlnm.Print_Titles" localSheetId="2">'Civil Build Tax Invoice'!$1:$8</definedName>
    <definedName name="SCALE_2003B">Scales!$A$3:$D$8</definedName>
    <definedName name="SCALE_2004B">Scales!#REF!</definedName>
    <definedName name="SCALE_2005B">Scales!#REF!</definedName>
    <definedName name="Z_F2EF8C40_5F38_4711_A114_3A47916B87AA_.wvu.PrintArea" localSheetId="2" hidden="1">'Civil Build Tax Invoice'!$A$1:$Q$74</definedName>
    <definedName name="Z_F2EF8C40_5F38_4711_A114_3A47916B87AA_.wvu.PrintArea" localSheetId="1" hidden="1">'Input Data'!$A$1:$H$39</definedName>
    <definedName name="Z_F2EF8C40_5F38_4711_A114_3A47916B87AA_.wvu.PrintArea" localSheetId="9" hidden="1">'Site staff &amp; Other'!$A$1:$H$59</definedName>
    <definedName name="Z_F2EF8C40_5F38_4711_A114_3A47916B87AA_.wvu.PrintArea" localSheetId="8" hidden="1">'Time Based'!$A$1:$H$62</definedName>
    <definedName name="Z_F2EF8C40_5F38_4711_A114_3A47916B87AA_.wvu.PrintArea" localSheetId="6" hidden="1">'Travelling &amp; Subsistence'!$A$1:$I$60</definedName>
    <definedName name="Z_F2EF8C40_5F38_4711_A114_3A47916B87AA_.wvu.PrintTitles" localSheetId="2" hidden="1">'Civil Build Tax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F3" i="10" l="1"/>
  <c r="G4" i="14"/>
  <c r="C3" i="12"/>
  <c r="C3" i="11"/>
  <c r="D3" i="10"/>
  <c r="D3" i="9"/>
  <c r="C3" i="8"/>
  <c r="D2" i="7"/>
  <c r="J4" i="13"/>
  <c r="F9" i="14"/>
  <c r="H3" i="12"/>
  <c r="G3" i="11"/>
  <c r="H3" i="9"/>
  <c r="H3" i="8"/>
  <c r="F2" i="7"/>
  <c r="J5" i="13"/>
  <c r="P11" i="3"/>
  <c r="O10" i="3"/>
  <c r="L55" i="14"/>
  <c r="J50" i="14"/>
  <c r="H50" i="14"/>
  <c r="L49" i="14"/>
  <c r="J47" i="14"/>
  <c r="L47" i="14" s="1"/>
  <c r="H47" i="14"/>
  <c r="J38" i="14"/>
  <c r="L38" i="14" s="1"/>
  <c r="H38" i="14"/>
  <c r="J29" i="14"/>
  <c r="L29" i="14" s="1"/>
  <c r="H29" i="14"/>
  <c r="O60" i="13"/>
  <c r="N44" i="13"/>
  <c r="H43" i="13"/>
  <c r="O43" i="13" s="1"/>
  <c r="O45" i="13" s="1"/>
  <c r="O61" i="13" s="1"/>
  <c r="J36" i="13"/>
  <c r="M36" i="13" s="1"/>
  <c r="O36" i="13" s="1"/>
  <c r="O37" i="13" s="1"/>
  <c r="F36" i="13"/>
  <c r="F37" i="13" s="1"/>
  <c r="F35" i="13"/>
  <c r="F34" i="13"/>
  <c r="F33" i="13"/>
  <c r="O16" i="13"/>
  <c r="E23" i="2"/>
  <c r="C12" i="6" s="1"/>
  <c r="E12" i="6"/>
  <c r="C23" i="2"/>
  <c r="Q3" i="3"/>
  <c r="D14" i="3"/>
  <c r="C14" i="6"/>
  <c r="E13" i="6"/>
  <c r="C7" i="2"/>
  <c r="C16" i="2"/>
  <c r="K2" i="7"/>
  <c r="K41" i="7" s="1"/>
  <c r="M41" i="7" s="1"/>
  <c r="K34" i="7"/>
  <c r="M34" i="7" s="1"/>
  <c r="K26" i="7"/>
  <c r="K18" i="7"/>
  <c r="M18" i="7" s="1"/>
  <c r="K10" i="7"/>
  <c r="M10" i="7" s="1"/>
  <c r="D38" i="7"/>
  <c r="F38" i="7" s="1"/>
  <c r="D30" i="7"/>
  <c r="D22" i="7"/>
  <c r="F22" i="7" s="1"/>
  <c r="D14" i="7"/>
  <c r="D6" i="7"/>
  <c r="F6" i="7" s="1"/>
  <c r="I18" i="12"/>
  <c r="I20" i="12" s="1"/>
  <c r="H28" i="2"/>
  <c r="H29" i="2"/>
  <c r="H30" i="2"/>
  <c r="F27" i="2"/>
  <c r="I27" i="3"/>
  <c r="M27" i="3"/>
  <c r="M42" i="3"/>
  <c r="Q41" i="3" s="1"/>
  <c r="A5" i="6"/>
  <c r="H46" i="10"/>
  <c r="H47" i="10"/>
  <c r="H48" i="10"/>
  <c r="H49" i="10"/>
  <c r="H50" i="10"/>
  <c r="H51" i="10"/>
  <c r="H52" i="10"/>
  <c r="H53" i="10"/>
  <c r="H54" i="10"/>
  <c r="H55" i="10"/>
  <c r="H56" i="10"/>
  <c r="H57" i="10"/>
  <c r="H58" i="10"/>
  <c r="H59" i="10"/>
  <c r="H27" i="10"/>
  <c r="H28" i="10"/>
  <c r="H29" i="10"/>
  <c r="H30" i="10"/>
  <c r="H31" i="10"/>
  <c r="H32" i="10"/>
  <c r="H33" i="10"/>
  <c r="H34" i="10"/>
  <c r="H35" i="10"/>
  <c r="H36" i="10"/>
  <c r="H37" i="10"/>
  <c r="H38" i="10"/>
  <c r="H39" i="10"/>
  <c r="H40" i="10"/>
  <c r="M24" i="3"/>
  <c r="M30" i="3"/>
  <c r="O38" i="3"/>
  <c r="G33" i="2"/>
  <c r="I46" i="8"/>
  <c r="I57" i="8"/>
  <c r="I24" i="8"/>
  <c r="I25" i="8"/>
  <c r="I26" i="8"/>
  <c r="I27" i="8"/>
  <c r="I28" i="8"/>
  <c r="I29" i="8"/>
  <c r="I30" i="8"/>
  <c r="I31" i="8"/>
  <c r="I32" i="8"/>
  <c r="I33" i="8"/>
  <c r="I43" i="9"/>
  <c r="I44" i="9"/>
  <c r="I45" i="9"/>
  <c r="I46" i="9"/>
  <c r="I47" i="9"/>
  <c r="I48" i="9"/>
  <c r="I49" i="9"/>
  <c r="I50" i="9"/>
  <c r="I51" i="9"/>
  <c r="I52" i="9"/>
  <c r="I53" i="9"/>
  <c r="I54" i="9"/>
  <c r="I55" i="9"/>
  <c r="I56" i="9"/>
  <c r="I32" i="9"/>
  <c r="I33" i="9"/>
  <c r="I34" i="9"/>
  <c r="I35" i="9"/>
  <c r="I36" i="9"/>
  <c r="I37" i="9"/>
  <c r="I38" i="9"/>
  <c r="I39" i="9"/>
  <c r="I19" i="9"/>
  <c r="I20" i="9"/>
  <c r="I21" i="9"/>
  <c r="I22" i="9"/>
  <c r="I23" i="9"/>
  <c r="I24" i="9"/>
  <c r="I25" i="9"/>
  <c r="I26" i="9"/>
  <c r="I27" i="9"/>
  <c r="I8" i="9"/>
  <c r="I9" i="9"/>
  <c r="I10" i="9"/>
  <c r="I11" i="9"/>
  <c r="I12" i="9"/>
  <c r="I13" i="9"/>
  <c r="I14" i="9"/>
  <c r="H7" i="11"/>
  <c r="H8" i="11"/>
  <c r="H9" i="11"/>
  <c r="H10" i="11"/>
  <c r="H11" i="11"/>
  <c r="H12" i="11"/>
  <c r="H13" i="11"/>
  <c r="H14" i="11"/>
  <c r="H15" i="11"/>
  <c r="H16" i="11"/>
  <c r="H21" i="11"/>
  <c r="H31" i="11" s="1"/>
  <c r="H22" i="11"/>
  <c r="H23" i="11"/>
  <c r="H24" i="11"/>
  <c r="H25" i="11"/>
  <c r="H26" i="11"/>
  <c r="H27" i="11"/>
  <c r="H28" i="11"/>
  <c r="H29" i="11"/>
  <c r="H30" i="11"/>
  <c r="H35" i="11"/>
  <c r="H36" i="11"/>
  <c r="H37" i="11"/>
  <c r="H38" i="11"/>
  <c r="H39" i="11"/>
  <c r="H40" i="11"/>
  <c r="H41" i="11"/>
  <c r="H42" i="11"/>
  <c r="H43" i="11"/>
  <c r="H44" i="11"/>
  <c r="H49" i="11"/>
  <c r="H56" i="11" s="1"/>
  <c r="Q65" i="3"/>
  <c r="H38" i="2"/>
  <c r="M41" i="3"/>
  <c r="K38" i="3"/>
  <c r="H37" i="2"/>
  <c r="H39" i="2" s="1"/>
  <c r="M38" i="3"/>
  <c r="I41" i="3"/>
  <c r="K41" i="3"/>
  <c r="Q48" i="3"/>
  <c r="E3" i="2"/>
  <c r="K2" i="3"/>
  <c r="K10" i="3"/>
  <c r="M8" i="3"/>
  <c r="O8" i="3"/>
  <c r="K9" i="3"/>
  <c r="D11" i="3"/>
  <c r="O15" i="3"/>
  <c r="D9" i="3"/>
  <c r="O12" i="3"/>
  <c r="D15" i="3"/>
  <c r="B5" i="3"/>
  <c r="B6" i="3"/>
  <c r="B7" i="3"/>
  <c r="B8" i="3"/>
  <c r="O13" i="3"/>
  <c r="O9" i="3"/>
  <c r="D10" i="3"/>
  <c r="D12" i="3"/>
  <c r="D13" i="3"/>
  <c r="O14" i="3"/>
  <c r="C74" i="3"/>
  <c r="E42" i="7"/>
  <c r="L5" i="7"/>
  <c r="M26" i="7"/>
  <c r="H12" i="10"/>
  <c r="H13" i="10"/>
  <c r="H14" i="10"/>
  <c r="H15" i="10"/>
  <c r="H16" i="10"/>
  <c r="H17" i="10"/>
  <c r="H18" i="10"/>
  <c r="H19" i="10"/>
  <c r="H20" i="10"/>
  <c r="H21" i="10"/>
  <c r="C13" i="2"/>
  <c r="G32" i="2"/>
  <c r="F32" i="2"/>
  <c r="C5" i="2"/>
  <c r="E32" i="2"/>
  <c r="E17" i="2"/>
  <c r="E14" i="2"/>
  <c r="E13" i="2"/>
  <c r="A33" i="2"/>
  <c r="G39" i="2"/>
  <c r="A9" i="1"/>
  <c r="A11" i="1" s="1"/>
  <c r="A13" i="1"/>
  <c r="A15" i="1" s="1"/>
  <c r="A17" i="1" s="1"/>
  <c r="A19" i="1" s="1"/>
  <c r="A21" i="1" s="1"/>
  <c r="A23" i="1" s="1"/>
  <c r="A25" i="1" s="1"/>
  <c r="A27" i="1" s="1"/>
  <c r="A29" i="1" s="1"/>
  <c r="A31" i="1" s="1"/>
  <c r="A33" i="1" s="1"/>
  <c r="A35" i="1" s="1"/>
  <c r="A37" i="1" s="1"/>
  <c r="A45" i="1"/>
  <c r="A47" i="1"/>
  <c r="A49" i="1" s="1"/>
  <c r="A51" i="1" s="1"/>
  <c r="A53" i="1" s="1"/>
  <c r="A55" i="1" s="1"/>
  <c r="A57" i="1" s="1"/>
  <c r="A59" i="1" s="1"/>
  <c r="A61" i="1" s="1"/>
  <c r="A63" i="1" s="1"/>
  <c r="A65" i="1" s="1"/>
  <c r="L42" i="7"/>
  <c r="C42" i="7"/>
  <c r="J5" i="7"/>
  <c r="J42"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F30" i="7"/>
  <c r="F14" i="7"/>
  <c r="A6" i="7"/>
  <c r="A7" i="7"/>
  <c r="A8" i="7"/>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7" i="6"/>
  <c r="A6" i="6"/>
  <c r="A8" i="6"/>
  <c r="D10" i="7" l="1"/>
  <c r="F10" i="7" s="1"/>
  <c r="D18" i="7"/>
  <c r="F18" i="7" s="1"/>
  <c r="D26" i="7"/>
  <c r="F26" i="7" s="1"/>
  <c r="D34" i="7"/>
  <c r="F34" i="7" s="1"/>
  <c r="K6" i="7"/>
  <c r="M6" i="7" s="1"/>
  <c r="K14" i="7"/>
  <c r="M14" i="7" s="1"/>
  <c r="K22" i="7"/>
  <c r="M22" i="7" s="1"/>
  <c r="K30" i="7"/>
  <c r="M30" i="7" s="1"/>
  <c r="K38" i="7"/>
  <c r="M38" i="7" s="1"/>
  <c r="D12" i="7"/>
  <c r="F12" i="7" s="1"/>
  <c r="D20" i="7"/>
  <c r="F20" i="7" s="1"/>
  <c r="D28" i="7"/>
  <c r="F28" i="7" s="1"/>
  <c r="D36" i="7"/>
  <c r="F36" i="7" s="1"/>
  <c r="K8" i="7"/>
  <c r="M8" i="7" s="1"/>
  <c r="K16" i="7"/>
  <c r="M16" i="7" s="1"/>
  <c r="K24" i="7"/>
  <c r="M24" i="7" s="1"/>
  <c r="K32" i="7"/>
  <c r="M32" i="7" s="1"/>
  <c r="K40" i="7"/>
  <c r="M40" i="7" s="1"/>
  <c r="D8" i="7"/>
  <c r="F8" i="7" s="1"/>
  <c r="D16" i="7"/>
  <c r="F16" i="7" s="1"/>
  <c r="D24" i="7"/>
  <c r="F24" i="7" s="1"/>
  <c r="D32" i="7"/>
  <c r="F32" i="7" s="1"/>
  <c r="D40" i="7"/>
  <c r="F40" i="7" s="1"/>
  <c r="K12" i="7"/>
  <c r="M12" i="7" s="1"/>
  <c r="K20" i="7"/>
  <c r="M20" i="7" s="1"/>
  <c r="K28" i="7"/>
  <c r="M28" i="7" s="1"/>
  <c r="K36" i="7"/>
  <c r="M36" i="7" s="1"/>
  <c r="F12" i="6"/>
  <c r="K24" i="3" s="1"/>
  <c r="H60" i="10"/>
  <c r="H22" i="10"/>
  <c r="H41" i="10"/>
  <c r="I34" i="8"/>
  <c r="I60" i="8"/>
  <c r="Q55" i="3" s="1"/>
  <c r="L53" i="14"/>
  <c r="H45" i="11"/>
  <c r="H17" i="11"/>
  <c r="A59" i="11" s="1"/>
  <c r="I15" i="9"/>
  <c r="K27" i="3"/>
  <c r="I28" i="9"/>
  <c r="I59" i="9" s="1"/>
  <c r="Q56" i="3" s="1"/>
  <c r="O41" i="3"/>
  <c r="M39" i="3"/>
  <c r="Q38" i="3" s="1"/>
  <c r="Q44" i="3" s="1"/>
  <c r="Q46" i="3" s="1"/>
  <c r="H25" i="2"/>
  <c r="H31" i="2"/>
  <c r="D7" i="7"/>
  <c r="F7" i="7" s="1"/>
  <c r="D11" i="7"/>
  <c r="F11" i="7" s="1"/>
  <c r="D15" i="7"/>
  <c r="F15" i="7" s="1"/>
  <c r="D19" i="7"/>
  <c r="F19" i="7" s="1"/>
  <c r="D23" i="7"/>
  <c r="F23" i="7" s="1"/>
  <c r="D27" i="7"/>
  <c r="F27" i="7" s="1"/>
  <c r="D31" i="7"/>
  <c r="F31" i="7" s="1"/>
  <c r="D35" i="7"/>
  <c r="F35" i="7" s="1"/>
  <c r="D39" i="7"/>
  <c r="F39" i="7" s="1"/>
  <c r="K7" i="7"/>
  <c r="M7" i="7" s="1"/>
  <c r="K11" i="7"/>
  <c r="M11" i="7" s="1"/>
  <c r="K15" i="7"/>
  <c r="M15" i="7" s="1"/>
  <c r="K19" i="7"/>
  <c r="M19" i="7" s="1"/>
  <c r="K23" i="7"/>
  <c r="M23" i="7" s="1"/>
  <c r="K27" i="7"/>
  <c r="M27" i="7" s="1"/>
  <c r="K31" i="7"/>
  <c r="M31" i="7" s="1"/>
  <c r="K35" i="7"/>
  <c r="M35" i="7" s="1"/>
  <c r="K39" i="7"/>
  <c r="M39" i="7" s="1"/>
  <c r="G16" i="2"/>
  <c r="E14" i="6"/>
  <c r="I30" i="3"/>
  <c r="D5" i="7"/>
  <c r="D9" i="7"/>
  <c r="F9" i="7" s="1"/>
  <c r="D13" i="7"/>
  <c r="F13" i="7" s="1"/>
  <c r="D17" i="7"/>
  <c r="F17" i="7" s="1"/>
  <c r="D21" i="7"/>
  <c r="F21" i="7" s="1"/>
  <c r="D25" i="7"/>
  <c r="F25" i="7" s="1"/>
  <c r="D29" i="7"/>
  <c r="F29" i="7" s="1"/>
  <c r="D33" i="7"/>
  <c r="F33" i="7" s="1"/>
  <c r="D37" i="7"/>
  <c r="F37" i="7" s="1"/>
  <c r="D41" i="7"/>
  <c r="F41" i="7" s="1"/>
  <c r="K9" i="7"/>
  <c r="M9" i="7" s="1"/>
  <c r="K13" i="7"/>
  <c r="M13" i="7" s="1"/>
  <c r="K17" i="7"/>
  <c r="M17" i="7" s="1"/>
  <c r="K21" i="7"/>
  <c r="M21" i="7" s="1"/>
  <c r="K25" i="7"/>
  <c r="M25" i="7" s="1"/>
  <c r="K29" i="7"/>
  <c r="M29" i="7" s="1"/>
  <c r="K33" i="7"/>
  <c r="M33" i="7" s="1"/>
  <c r="K37" i="7"/>
  <c r="M37" i="7" s="1"/>
  <c r="C13" i="6"/>
  <c r="K30" i="3"/>
  <c r="K33" i="3" l="1"/>
  <c r="F13" i="6"/>
  <c r="H62" i="10"/>
  <c r="Q52" i="3" s="1"/>
  <c r="F14" i="6"/>
  <c r="L54" i="14"/>
  <c r="H54" i="14"/>
  <c r="L56" i="14"/>
  <c r="H58" i="11"/>
  <c r="H59" i="11" s="1"/>
  <c r="Q57" i="3" s="1"/>
  <c r="Q59" i="3" s="1"/>
  <c r="I33" i="3"/>
  <c r="M33" i="3"/>
  <c r="G33" i="3"/>
  <c r="H32" i="2"/>
  <c r="D42" i="7"/>
  <c r="K5" i="7" s="1"/>
  <c r="F5" i="7"/>
  <c r="F42" i="7" s="1"/>
  <c r="G13" i="8" l="1"/>
  <c r="I13" i="8" s="1"/>
  <c r="G9" i="8"/>
  <c r="I9" i="8" s="1"/>
  <c r="G16" i="8"/>
  <c r="I16" i="8" s="1"/>
  <c r="G12" i="8"/>
  <c r="I12" i="8" s="1"/>
  <c r="G8" i="8"/>
  <c r="I8" i="8" s="1"/>
  <c r="G15" i="8"/>
  <c r="I15" i="8" s="1"/>
  <c r="G11" i="8"/>
  <c r="I11" i="8" s="1"/>
  <c r="G7" i="8"/>
  <c r="I7" i="8" s="1"/>
  <c r="G14" i="8"/>
  <c r="I14" i="8" s="1"/>
  <c r="G10" i="8"/>
  <c r="I10" i="8" s="1"/>
  <c r="K42" i="7"/>
  <c r="Q62" i="3" s="1"/>
  <c r="M5" i="7"/>
  <c r="M42" i="7" s="1"/>
  <c r="Q18" i="3"/>
  <c r="M31" i="3"/>
  <c r="Q30" i="3" s="1"/>
  <c r="M25" i="3"/>
  <c r="Q24" i="3" s="1"/>
  <c r="M28" i="3"/>
  <c r="Q27" i="3" s="1"/>
  <c r="M34" i="3"/>
  <c r="Q33" i="3" s="1"/>
  <c r="D17" i="2"/>
  <c r="Q16" i="3"/>
  <c r="I17" i="8" l="1"/>
  <c r="Q51" i="3" s="1"/>
  <c r="O33" i="3"/>
  <c r="O24" i="3"/>
  <c r="O30" i="3"/>
  <c r="O27" i="3"/>
  <c r="Q21" i="3"/>
  <c r="Q50" i="3" s="1"/>
  <c r="Q53" i="3" s="1"/>
  <c r="K18" i="3"/>
  <c r="O18" i="3"/>
  <c r="M18" i="3"/>
  <c r="Q36" i="3"/>
  <c r="Q47" i="3" s="1"/>
  <c r="Q61" i="3" l="1"/>
  <c r="I66" i="3" s="1"/>
  <c r="I63" i="3" l="1"/>
  <c r="Q63" i="3"/>
  <c r="M64" i="3" s="1"/>
  <c r="Q64" i="3" s="1"/>
  <c r="Q66" i="3" s="1"/>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H22"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<sst xmlns="http://schemas.openxmlformats.org/spreadsheetml/2006/main" count="696" uniqueCount="485">
  <si>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</si>
  <si>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</si>
  <si>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</si>
  <si>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</si>
  <si>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</si>
  <si>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</si>
  <si>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</si>
  <si>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</si>
  <si>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</si>
  <si>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</si>
  <si>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</si>
  <si>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</si>
  <si>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</si>
  <si>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</si>
  <si>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</si>
  <si>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</si>
  <si>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</si>
  <si>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</si>
  <si>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</si>
  <si>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</si>
  <si>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</si>
  <si>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</si>
  <si>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</si>
  <si>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</si>
  <si>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</si>
  <si>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</si>
  <si>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TOTAL FEES DUE</t>
  </si>
  <si>
    <t>NOTE:</t>
  </si>
  <si>
    <t>x</t>
  </si>
  <si>
    <t>CHECKED BY</t>
  </si>
  <si>
    <t>Designation</t>
  </si>
  <si>
    <t>DATE :</t>
  </si>
  <si>
    <t>Signed</t>
  </si>
  <si>
    <t>for</t>
  </si>
  <si>
    <t>BASIC FEE</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</si>
  <si>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</si>
  <si>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</si>
  <si>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</si>
  <si>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</si>
  <si>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</si>
  <si>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</si>
  <si>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</si>
  <si>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</si>
  <si>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</si>
  <si>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</si>
  <si>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</si>
  <si>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</si>
  <si>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</si>
  <si>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</si>
  <si>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</si>
  <si>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</si>
  <si>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</si>
  <si>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</si>
  <si>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</si>
  <si>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</si>
  <si>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</si>
  <si>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</si>
  <si>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</si>
  <si>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</si>
  <si>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</si>
  <si>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</si>
  <si>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</si>
  <si>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</si>
  <si>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</si>
  <si>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</si>
  <si>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</si>
  <si>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</si>
  <si>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</si>
  <si>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</si>
  <si>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</si>
  <si>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</si>
  <si>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</si>
  <si>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</si>
  <si>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</si>
  <si>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</si>
  <si>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</si>
  <si>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</si>
  <si>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</si>
  <si>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</si>
  <si>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</si>
  <si>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</si>
  <si>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</si>
  <si>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</si>
  <si>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</si>
  <si>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</si>
  <si>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</si>
  <si>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</si>
  <si>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</si>
  <si>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B: Full Time Supervision</t>
  </si>
  <si>
    <t>Approved Remuneration</t>
  </si>
  <si>
    <t>Portion claimed</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</si>
  <si>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</si>
  <si>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</si>
  <si>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</si>
  <si>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</si>
  <si>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</si>
  <si>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</si>
  <si>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</si>
  <si>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</si>
  <si>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</si>
  <si>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</si>
  <si>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</si>
  <si>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</si>
  <si>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</si>
  <si>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</si>
  <si>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</si>
  <si>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</si>
  <si>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</si>
  <si>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</si>
  <si>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</si>
  <si>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</si>
  <si>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</si>
  <si>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</si>
  <si>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</si>
  <si>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</si>
  <si>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</si>
  <si>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</si>
  <si>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</si>
  <si>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</si>
  <si>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</si>
  <si>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</si>
  <si>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</si>
  <si>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</si>
  <si>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</si>
  <si>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</si>
  <si>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</si>
  <si>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</si>
  <si>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</si>
  <si>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</si>
  <si>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</si>
  <si>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</si>
  <si>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</si>
  <si>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</si>
  <si>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</si>
  <si>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</si>
  <si>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t>Preliminary design</t>
  </si>
  <si>
    <t>Design and tender</t>
  </si>
  <si>
    <t>Working drawings</t>
  </si>
  <si>
    <t>Construction</t>
  </si>
  <si>
    <t>%</t>
  </si>
  <si>
    <t>2003 Scales</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</si>
  <si>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</si>
  <si>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</si>
  <si>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</si>
  <si>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</si>
  <si>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r>
      <t xml:space="preserve">(A) ESTIMATED OR TENDER VALUES </t>
    </r>
    <r>
      <rPr>
        <b/>
        <sz val="10"/>
        <color indexed="10"/>
        <rFont val="Arial"/>
        <family val="2"/>
      </rPr>
      <t>(STAGES 1 -3)</t>
    </r>
  </si>
  <si>
    <t>DPW WCS NO:</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</si>
  <si>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</si>
  <si>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</si>
  <si>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</si>
  <si>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</si>
  <si>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</si>
  <si>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</si>
  <si>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</si>
  <si>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</si>
  <si>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TOTAL</t>
  </si>
  <si>
    <t>DUPLICATES NOT AFFECTED BY ANY FACTOR OTHER THAN .25.</t>
  </si>
  <si>
    <t>CIVIL ENGINEERS' BUILDING PROJECTS</t>
  </si>
  <si>
    <t>Civil:  Engineering projects:</t>
  </si>
  <si>
    <t>TOTAL VALUE OF BUILDING WORK :</t>
  </si>
  <si>
    <t>SCALE_2003B</t>
  </si>
  <si>
    <t>FEES (b) CONSTRUCTION AND COMPLETION STAGES</t>
  </si>
  <si>
    <t>BUILDING PROJECT</t>
  </si>
  <si>
    <t>FEES (c ) TIME BASED</t>
  </si>
  <si>
    <t>FEES (d) EXPENSES AND COSTS (DISBURSEMENTS)</t>
  </si>
  <si>
    <t>TOTAL FEES (d) EXPENSES AND COSTS (DISBURSEMENTS)</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</si>
  <si>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</si>
  <si>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</si>
  <si>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</si>
  <si>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</si>
  <si>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</si>
  <si>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</si>
  <si>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</si>
  <si>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</si>
  <si>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</si>
  <si>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</si>
  <si>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</si>
  <si>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</si>
  <si>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</si>
  <si>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</si>
  <si>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</si>
  <si>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</si>
  <si>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</si>
  <si>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</si>
  <si>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</si>
  <si>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</si>
  <si>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</si>
  <si>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</si>
  <si>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</si>
  <si>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</si>
  <si>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</si>
  <si>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</si>
  <si>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</si>
  <si>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t>In some cases more than one of the fee factor multipliers may have to be applied to the same portion of the works, and these factors have to be dealt with separately in the fee calculations. (Duplications, existing installations, mass concrete, brickwork etc,)</t>
  </si>
  <si>
    <t>WORKBOOK FOR THE CALCULATION OF CONSULTING ENGINEER'S FEES IN TERMS OF THE GUIDELINE FOR SERVICES AND FEES PUBLISHED BY ECSA AND AMENDED BY DPW</t>
  </si>
  <si>
    <t>FEES CODE (YEAR)</t>
  </si>
  <si>
    <t xml:space="preserve">PROJECT MANAGER: </t>
  </si>
  <si>
    <t>PROJECT MANAGER</t>
  </si>
  <si>
    <t>TELEPHONE NUMBER</t>
  </si>
  <si>
    <t>DEPARTMENTAL FILE NO:</t>
  </si>
  <si>
    <t>DPW DRAWING NUMBER</t>
  </si>
  <si>
    <t>COMPANY REGISTRATION NUMBER:</t>
  </si>
  <si>
    <t>CONSULTANT'S INVOICE NUMBER:</t>
  </si>
  <si>
    <t>DPW FILE NUMBER:</t>
  </si>
  <si>
    <t>DPW WCS NUMBER:</t>
  </si>
  <si>
    <r>
      <t xml:space="preserve">2. Time Based fees: </t>
    </r>
    <r>
      <rPr>
        <b/>
        <sz val="11"/>
        <color indexed="10"/>
        <rFont val="Arial"/>
        <family val="2"/>
      </rPr>
      <t>Construction monitoring (only after written approval)</t>
    </r>
  </si>
  <si>
    <t>Tel</t>
  </si>
  <si>
    <t>TELEPHONE &amp; FACSIMILE NUMBERS</t>
  </si>
  <si>
    <t>Fax</t>
  </si>
  <si>
    <r>
      <t xml:space="preserve">When typing </t>
    </r>
    <r>
      <rPr>
        <b/>
        <sz val="10"/>
        <rFont val="Arial"/>
        <family val="2"/>
      </rPr>
      <t>amounts</t>
    </r>
    <r>
      <rPr>
        <sz val="10"/>
        <rFont val="Arial"/>
        <family val="2"/>
      </rPr>
      <t xml:space="preserve"> only type the value. No "R" in front and no spaces between the numbers.</t>
    </r>
  </si>
  <si>
    <t>POSTAL ADDRESS:</t>
  </si>
  <si>
    <t>CIVIL ENGINEERING SERVICES:</t>
  </si>
  <si>
    <t>FACSIMILE NO:</t>
  </si>
  <si>
    <r>
      <t xml:space="preserve">PRELIMINARY DESIGN, DESIGN &amp; TENDER AND WORKING DRAWING STAGES. </t>
    </r>
    <r>
      <rPr>
        <b/>
        <i/>
        <sz val="12"/>
        <color indexed="53"/>
        <rFont val="Arial"/>
        <family val="2"/>
      </rPr>
      <t>ALL VALUES MUST INCLUDE RELEVANT PROPORTION OF P&amp;G AND CPA DURING CONSTRUCTION STAGE.</t>
    </r>
  </si>
  <si>
    <t>FEES (a) PRELIMINARY DESIGN, DESIGN &amp; TENDER AND WORKING DRAWING STAGES</t>
  </si>
  <si>
    <t>TOTAL PERCENTAGE BASED FEES FOR CONSTRUCTION AND COMPLETION STAGES</t>
  </si>
  <si>
    <t xml:space="preserve">ALTERATIONS TO EXISTING FACILITIES NOT AFFECTED BY ANY FACTOR OTHER THAN 1.25. </t>
  </si>
  <si>
    <t>ALTERATIONS TO EXISTING FACILITIES NOT AFFECTED BY ANY FACTOR OTHER THAN 1.25</t>
  </si>
  <si>
    <t>DUPLICATED EXISTING FACILITIES AFFECTED BY 0.25 &amp; 1.25 FACTORS ONLY.</t>
  </si>
  <si>
    <t>TOTAL VALUE OF ALL WORK BY THE ENGINEER APPROPRIATE TO CLAUSE 19. (1) OF THE GAZETTE</t>
  </si>
  <si>
    <r>
      <t xml:space="preserve">CONSTRUCTION AND COMPLETION STAGE (INTERIM PAYMENTS)                                                                                                   </t>
    </r>
    <r>
      <rPr>
        <b/>
        <i/>
        <sz val="12"/>
        <color indexed="53"/>
        <rFont val="Arial"/>
        <family val="2"/>
      </rPr>
      <t>ALL VALUES MUST INCLUDE RELEVANT PROPORTION OF P&amp;G AND CPA</t>
    </r>
  </si>
  <si>
    <t>TOTAL VALUE OF ALL WORK COMPLETED, APPROPRIATE TO CLAUSE 19. (1) OF THE GAZETTE</t>
  </si>
  <si>
    <t xml:space="preserve">WORK NOT AFFECTED BY ANY FACTORS </t>
  </si>
  <si>
    <t>WORK NOT AFFECTED BY ANY FACTORS</t>
  </si>
  <si>
    <r>
      <t xml:space="preserve">REPORT STAGE </t>
    </r>
    <r>
      <rPr>
        <b/>
        <sz val="10"/>
        <color indexed="10"/>
        <rFont val="Arial"/>
        <family val="2"/>
      </rPr>
      <t>(If specifically appointed for this stage only)</t>
    </r>
  </si>
  <si>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</si>
  <si>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CONSTRUCTION MONITORING ONLY</t>
  </si>
  <si>
    <t>N</t>
  </si>
  <si>
    <t>CELL PHONE NUMBER</t>
  </si>
  <si>
    <t>Cell</t>
  </si>
  <si>
    <t>TAX INVOICE</t>
  </si>
  <si>
    <t xml:space="preserve"> FEE FOR CIVIL ENGINEERING SERVICES: </t>
  </si>
  <si>
    <t>PAGE 2 OF INVOICE</t>
  </si>
  <si>
    <t xml:space="preserve">WCS NO: </t>
  </si>
  <si>
    <t>1. VALUE OF WORK NOT AFFECTED BY ANY FACTORS.</t>
  </si>
  <si>
    <t>2. VALUE OF ALL ALTERATIONS TO EXISTING FACILITIES NOT AFFECTED BY ANY FACTOR OTHER THAN 1.25.</t>
  </si>
  <si>
    <t>3. VALUE OF DUPLICATES NOT AFFECTED BY ANY FACTOR OTHER THAN 0.25.</t>
  </si>
  <si>
    <t>4. VALUE OF WORK IN DUPLICATED EXISTING FACILITIES AFFECTED BY 1.25 AND 0.25 FACTORS ONLY.</t>
  </si>
  <si>
    <t xml:space="preserve">1. VALUE OF WORK COMPLETED EXCLUDING THOSE RELEVANT TO WORK ON EXISTING FACILITIES. </t>
  </si>
  <si>
    <t>2. VALUE OF ALL ALTERATIONS TO EXISTING FACILITIES COMPLETED AFFECTED BY THE 1.25 FACTOR.</t>
  </si>
  <si>
    <t>ESTIMATES OR TENDER VALUES?</t>
  </si>
  <si>
    <t>PAYMENT NO</t>
  </si>
  <si>
    <t>1</t>
  </si>
  <si>
    <t>38</t>
  </si>
  <si>
    <t>CARRIED OVER</t>
  </si>
  <si>
    <t>WCS NO:</t>
  </si>
  <si>
    <t>ATTACHED TO CLAIM NO</t>
  </si>
  <si>
    <t xml:space="preserve"> Report: Time Based fees Total Excl VAT</t>
  </si>
  <si>
    <t>Site Staff &amp; Other Charges Total Excl VAT</t>
  </si>
  <si>
    <t>TRAVELLING  TIME</t>
  </si>
  <si>
    <t>Travelling Time</t>
  </si>
  <si>
    <t xml:space="preserve">CONSTRUCTION MONITORING  &amp; OTHER </t>
  </si>
  <si>
    <t>Time Based fees: Other</t>
  </si>
  <si>
    <t>Travelling &amp; Public Transport Total Excl VAT</t>
  </si>
  <si>
    <t>Construction Monitoring &amp; Other: Time Based fees Total Excl VAT</t>
  </si>
  <si>
    <t>Part Time Supervision Total Incl VAT</t>
  </si>
  <si>
    <t>Full Time Supervision Total Incl VAT</t>
  </si>
  <si>
    <r>
      <t>Additional Construction Monitoring</t>
    </r>
    <r>
      <rPr>
        <sz val="10"/>
        <rFont val="Arial"/>
        <family val="2"/>
      </rPr>
      <t>: A separately motivated fee is mentioned but not determined. This can be a separately calculated fee with the calculations shown on the Time Based sheet</t>
    </r>
  </si>
  <si>
    <r>
      <t xml:space="preserve">The </t>
    </r>
    <r>
      <rPr>
        <b/>
        <sz val="10"/>
        <rFont val="Arial"/>
        <family val="2"/>
      </rPr>
      <t>dates</t>
    </r>
    <r>
      <rPr>
        <sz val="10"/>
        <rFont val="Arial"/>
        <family val="2"/>
      </rPr>
      <t xml:space="preserve"> must be typed in as follows: ddmmmyy i.e. "10aug05" </t>
    </r>
  </si>
  <si>
    <t>INPUT ALL INFORMATION FOR THE WHOLE PROJECT</t>
  </si>
  <si>
    <r>
      <t xml:space="preserve">3. Time Based fees: </t>
    </r>
    <r>
      <rPr>
        <b/>
        <sz val="11"/>
        <color indexed="10"/>
        <rFont val="Arial"/>
        <family val="2"/>
      </rPr>
      <t xml:space="preserve"> Other</t>
    </r>
  </si>
  <si>
    <t>Typing Duplicating &amp; Printing TOTAL Excl VAT</t>
  </si>
  <si>
    <t>Travelling Time Total Excl VAT</t>
  </si>
  <si>
    <t>NOTE: ALL ITEMS MUST EXCLUDE VAT</t>
  </si>
  <si>
    <t>NOTE: ALL ITEMS MUST INCLUDE VAT</t>
  </si>
  <si>
    <t>Construction monitoring: Time Based fees Total Excl VAT</t>
  </si>
  <si>
    <t>Travelling expenses Total</t>
  </si>
  <si>
    <t>Hours claimed</t>
  </si>
  <si>
    <t>PERCENTAGE BASED FEES DUE FOR PRELIMINARY DESIGN, DESIGN &amp; TENDER AND WORKING DRAWING STAGES (a)</t>
  </si>
  <si>
    <t>TOTAL FOR CONSTRUCTION AND COMPLETION STAGE (b)</t>
  </si>
  <si>
    <t>PLUS NON TAXABLE EXPENSES</t>
  </si>
  <si>
    <t>Other: Time Based fees Total Excl VAT</t>
  </si>
  <si>
    <t>Site Staff &amp; Other Charges Total Incl VAT</t>
  </si>
  <si>
    <t>Other Charges Total Incl VAT</t>
  </si>
  <si>
    <t>ESTIMATES ONLY</t>
  </si>
  <si>
    <t>Total Previous Payments  Received for this item</t>
  </si>
  <si>
    <t>Non-taxable Expenses Total for this invoice</t>
  </si>
  <si>
    <t>TOTAL AMOUNT PAID, (Incl VAT &amp; Non Taxable)</t>
  </si>
  <si>
    <t>TOTAL AMOUNT PAID, (Excl  VAT, Excl Non Taxable)</t>
  </si>
  <si>
    <t>TOTAL AMOUNT PAID (Excl VAT)</t>
  </si>
  <si>
    <t>TOTAL NON-TAXABLE AMOUNT PAID</t>
  </si>
  <si>
    <t>PERCENTAGE OF STAGE COMPLETED</t>
  </si>
  <si>
    <t>Completion</t>
  </si>
  <si>
    <t>APPORTIONMENT OF THE DESIGN STAGE</t>
  </si>
  <si>
    <t xml:space="preserve">Stage </t>
  </si>
  <si>
    <t>Description</t>
  </si>
  <si>
    <t>Apportionment</t>
  </si>
  <si>
    <t>Progress</t>
  </si>
  <si>
    <t>Factor</t>
  </si>
  <si>
    <t>Stage 1</t>
  </si>
  <si>
    <t>Stage 2</t>
  </si>
  <si>
    <t>Stage 3</t>
  </si>
  <si>
    <t>PRELIMINARY DESIGN</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</si>
  <si>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</si>
  <si>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</si>
  <si>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</si>
  <si>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</si>
  <si>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</si>
  <si>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</si>
  <si>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</si>
  <si>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</si>
  <si>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</si>
  <si>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</si>
  <si>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</si>
  <si>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</si>
  <si>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</si>
  <si>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</si>
  <si>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</si>
  <si>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</si>
  <si>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</si>
  <si>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</si>
  <si>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</si>
  <si>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</si>
  <si>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</si>
  <si>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</si>
  <si>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</si>
  <si>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</si>
  <si>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</si>
  <si>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</si>
  <si>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</si>
  <si>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</si>
  <si>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</si>
  <si>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</si>
  <si>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</si>
  <si>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</si>
  <si>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</si>
  <si>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</si>
  <si>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</si>
  <si>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</si>
  <si>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</si>
  <si>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</si>
  <si>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</si>
  <si>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</si>
  <si>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</si>
  <si>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</si>
  <si>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</si>
  <si>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</si>
  <si>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</si>
  <si>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</si>
  <si>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</si>
  <si>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</si>
  <si>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</si>
  <si>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</si>
  <si>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</si>
  <si>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</si>
  <si>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</si>
  <si>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</si>
  <si>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</si>
  <si>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</si>
  <si>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</si>
  <si>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</si>
  <si>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</si>
  <si>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</si>
  <si>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</si>
  <si>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</si>
  <si>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</si>
  <si>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</si>
  <si>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</si>
  <si>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</si>
  <si>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</si>
  <si>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</si>
  <si>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</si>
  <si>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</si>
  <si>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</si>
  <si>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</si>
  <si>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</si>
  <si>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</si>
  <si>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</si>
  <si>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</si>
  <si>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</si>
  <si>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</si>
  <si>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</si>
  <si>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</si>
  <si>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</si>
  <si>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</si>
  <si>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</si>
  <si>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</si>
  <si>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</si>
  <si>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</si>
  <si>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</si>
  <si>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</si>
  <si>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</si>
  <si>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</si>
  <si>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</si>
  <si>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</si>
  <si>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</si>
  <si>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</si>
  <si>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</si>
  <si>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</si>
  <si>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</si>
  <si>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</si>
  <si>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</si>
  <si>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</si>
  <si>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</si>
  <si>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</si>
  <si>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</si>
  <si>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</si>
  <si>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</si>
  <si>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</si>
  <si>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</si>
  <si>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</si>
  <si>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</si>
  <si>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</si>
  <si>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</si>
  <si>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</si>
  <si>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</si>
  <si>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</si>
  <si>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</si>
  <si>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</si>
  <si>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</si>
  <si>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</si>
  <si>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</si>
  <si>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</si>
  <si>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</si>
  <si>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</si>
  <si>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</si>
  <si>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</si>
  <si>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</si>
  <si>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</si>
  <si>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</si>
  <si>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</si>
  <si>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</si>
  <si>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</si>
  <si>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</si>
  <si>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</si>
  <si>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</si>
  <si>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</si>
  <si>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</si>
  <si>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</si>
  <si>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</si>
  <si>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</si>
  <si>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</si>
  <si>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</si>
  <si>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</si>
  <si>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</si>
  <si>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</si>
  <si>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</si>
  <si>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</si>
  <si>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</si>
  <si>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</si>
  <si>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</si>
  <si>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</si>
  <si>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</si>
  <si>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</si>
  <si>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</si>
  <si>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</si>
  <si>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</si>
  <si>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</si>
  <si>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</si>
  <si>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</si>
  <si>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</si>
  <si>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</si>
  <si>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</si>
  <si>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</si>
  <si>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</si>
  <si>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</si>
  <si>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</si>
  <si>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</si>
  <si>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</si>
  <si>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</si>
  <si>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</si>
  <si>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</si>
  <si>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</si>
  <si>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</si>
  <si>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</si>
  <si>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</si>
  <si>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</si>
  <si>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</si>
  <si>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</si>
  <si>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</si>
  <si>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</si>
  <si>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</si>
  <si>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</si>
  <si>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</si>
  <si>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</si>
  <si>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</si>
  <si>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</si>
  <si>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</si>
  <si>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</si>
  <si>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</si>
  <si>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PREVIOUS CLAIMS</t>
  </si>
  <si>
    <t>Toll Gates &amp; Parking</t>
  </si>
  <si>
    <t>3. Subsistence Charges [See your letter of appointment. Use either Table 4 or Table 5, not both]</t>
  </si>
  <si>
    <t>Version 2.1  2012-10</t>
  </si>
  <si>
    <t>“PLEASE READ THE NOTES (1st SHEET) BEFORE STARTING TO POPULATE THE SHEETS. COMPLETE ALL YELLOW CELLS!!!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</si>
</sst>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R&quot;\ #,##0;[Red]&quot;R&quot;\ \-#,##0"/>
    <numFmt numFmtId="7" formatCode="&quot;R&quot;\ #,##0.00;&quot;R&quot;\ \-#,##0.00"/>
    <numFmt numFmtId="44" formatCode="_ &quot;R&quot;\ * #,##0.00_ ;_ &quot;R&quot;\ * \-#,##0.00_ ;_ &quot;R&quot;\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quot;R&quot;\ #,##0"/>
    <numFmt numFmtId="172" formatCode="General_)"/>
    <numFmt numFmtId="173" formatCode="[$R-1C09]\ #,##0"/>
    <numFmt numFmtId="174" formatCode="dd\ mmmm\ yyyy"/>
    <numFmt numFmtId="175" formatCode="0.0"/>
    <numFmt numFmtId="176" formatCode="0.000"/>
    <numFmt numFmtId="177" formatCode="_ &quot;R&quot;\ * #,##0.000_ ;_ &quot;R&quot;\ * \-#,##0.000_ ;_ &quot;R&quot;\ * &quot;-&quot;??_ ;_ @_ "/>
    <numFmt numFmtId="178" formatCode="000000"/>
    <numFmt numFmtId="179" formatCode="00"/>
    <numFmt numFmtId="180" formatCode="[$R-1C09]\ #,##0.00"/>
    <numFmt numFmtId="181" formatCode="dd\-mmm\-yyyy"/>
  </numFmts>
  <fonts count="95"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sz val="11"/>
      <name val="Courier"/>
      <family val="3"/>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0"/>
      <name val="Courier"/>
      <family val="3"/>
    </font>
    <font>
      <sz val="9"/>
      <name val="Arial"/>
      <family val="2"/>
    </font>
    <font>
      <b/>
      <sz val="11"/>
      <color indexed="10"/>
      <name val="Arial"/>
      <family val="2"/>
    </font>
    <font>
      <sz val="12"/>
      <color indexed="10"/>
      <name val="Arial Narrow"/>
      <family val="2"/>
    </font>
    <font>
      <sz val="12"/>
      <color indexed="12"/>
      <name val="Arial"/>
      <family val="2"/>
    </font>
    <font>
      <sz val="12"/>
      <color indexed="8"/>
      <name val="Arial Narrow"/>
      <family val="2"/>
    </font>
    <font>
      <sz val="10"/>
      <color indexed="10"/>
      <name val="Arial"/>
      <family val="2"/>
    </font>
    <font>
      <sz val="10"/>
      <color indexed="18"/>
      <name val="Arial"/>
      <family val="2"/>
    </font>
    <font>
      <b/>
      <sz val="12"/>
      <name val="Courier"/>
      <family val="3"/>
    </font>
    <font>
      <b/>
      <sz val="12"/>
      <color indexed="10"/>
      <name val="Arial"/>
      <family val="2"/>
    </font>
    <font>
      <b/>
      <i/>
      <sz val="12"/>
      <color indexed="10"/>
      <name val="Arial"/>
      <family val="2"/>
    </font>
    <font>
      <b/>
      <i/>
      <sz val="10"/>
      <name val="Arial"/>
      <family val="2"/>
    </font>
    <font>
      <b/>
      <i/>
      <sz val="12"/>
      <name val="Arial"/>
      <family val="2"/>
    </font>
    <font>
      <sz val="12"/>
      <name val="Courier"/>
      <family val="3"/>
    </font>
    <font>
      <sz val="12"/>
      <name val="Arial Narrow"/>
      <family val="2"/>
    </font>
    <font>
      <b/>
      <i/>
      <sz val="12"/>
      <color indexed="53"/>
      <name val="Arial"/>
      <family val="2"/>
    </font>
    <font>
      <i/>
      <sz val="12"/>
      <name val="Arial"/>
      <family val="2"/>
    </font>
    <font>
      <i/>
      <sz val="12"/>
      <color indexed="8"/>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sz val="12"/>
      <color indexed="8"/>
      <name val="Arial"/>
      <family val="2"/>
    </font>
    <font>
      <sz val="10"/>
      <color indexed="81"/>
      <name val="Tahoma"/>
      <family val="2"/>
    </font>
    <font>
      <u/>
      <sz val="10"/>
      <color indexed="8"/>
      <name val="Arial"/>
      <family val="2"/>
    </font>
    <font>
      <b/>
      <sz val="14"/>
      <color indexed="12"/>
      <name val="Arial"/>
      <family val="2"/>
    </font>
    <font>
      <b/>
      <u/>
      <sz val="11"/>
      <name val="Arial"/>
      <family val="2"/>
    </font>
    <font>
      <b/>
      <sz val="20"/>
      <name val="Arial"/>
      <family val="2"/>
    </font>
    <font>
      <b/>
      <sz val="10"/>
      <color indexed="81"/>
      <name val="Tahoma"/>
      <family val="2"/>
    </font>
    <font>
      <i/>
      <sz val="11"/>
      <name val="Arial"/>
      <family val="2"/>
    </font>
    <font>
      <b/>
      <i/>
      <sz val="11"/>
      <name val="Arial"/>
      <family val="2"/>
    </font>
    <font>
      <b/>
      <sz val="22"/>
      <color indexed="10"/>
      <name val="Arial"/>
      <family val="2"/>
    </font>
    <font>
      <i/>
      <u/>
      <sz val="12"/>
      <name val="Arial"/>
      <family val="2"/>
    </font>
    <font>
      <sz val="18"/>
      <name val="Arial"/>
      <family val="2"/>
    </font>
    <font>
      <b/>
      <u/>
      <sz val="16"/>
      <color indexed="10"/>
      <name val="Arial"/>
      <family val="2"/>
    </font>
    <font>
      <sz val="16"/>
      <name val="Arial"/>
      <family val="2"/>
    </font>
    <font>
      <sz val="16"/>
      <name val="Courier"/>
      <family val="3"/>
    </font>
    <font>
      <b/>
      <sz val="16"/>
      <color indexed="17"/>
      <name val="Arial"/>
      <family val="2"/>
    </font>
    <font>
      <u/>
      <sz val="16"/>
      <name val="Arial"/>
      <family val="2"/>
    </font>
    <font>
      <b/>
      <i/>
      <sz val="14"/>
      <color indexed="8"/>
      <name val="Arial"/>
      <family val="2"/>
    </font>
    <font>
      <b/>
      <sz val="14"/>
      <color indexed="10"/>
      <name val="Arial"/>
      <family val="2"/>
    </font>
    <font>
      <b/>
      <sz val="11"/>
      <color indexed="8"/>
      <name val="Arial"/>
      <family val="2"/>
    </font>
    <font>
      <sz val="9"/>
      <name val="Arial"/>
      <family val="2"/>
    </font>
    <font>
      <b/>
      <i/>
      <sz val="12"/>
      <color indexed="12"/>
      <name val="Courier"/>
      <family val="3"/>
    </font>
    <font>
      <b/>
      <i/>
      <sz val="12"/>
      <name val="Courier"/>
      <family val="3"/>
    </font>
    <font>
      <b/>
      <u/>
      <sz val="12"/>
      <name val="Arial"/>
      <family val="2"/>
    </font>
    <font>
      <b/>
      <u/>
      <sz val="12"/>
      <color indexed="10"/>
      <name val="Arial"/>
      <family val="2"/>
    </font>
    <font>
      <b/>
      <sz val="11"/>
      <color indexed="12"/>
      <name val="Arial"/>
      <family val="2"/>
    </font>
    <font>
      <b/>
      <sz val="8"/>
      <color indexed="81"/>
      <name val="Tahoma"/>
      <family val="2"/>
    </font>
    <font>
      <sz val="8"/>
      <name val="Courier"/>
      <family val="3"/>
    </font>
    <font>
      <b/>
      <sz val="22"/>
      <color indexed="57"/>
      <name val="Arial"/>
      <family val="2"/>
    </font>
    <font>
      <b/>
      <sz val="12"/>
      <color indexed="57"/>
      <name val="Courier"/>
      <family val="3"/>
    </font>
    <font>
      <sz val="8"/>
      <color indexed="10"/>
      <name val="Tahoma"/>
      <family val="2"/>
    </font>
    <font>
      <b/>
      <sz val="11"/>
      <color indexed="10"/>
      <name val="Arial Narrow"/>
      <family val="2"/>
    </font>
    <font>
      <sz val="12"/>
      <color indexed="10"/>
      <name val="Courier"/>
      <family val="3"/>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i/>
      <sz val="10"/>
      <color rgb="FFFF0000"/>
      <name val="Arial"/>
      <family val="2"/>
    </font>
    <font>
      <u/>
      <sz val="12"/>
      <color rgb="FFFF0000"/>
      <name val="Arial"/>
      <family val="2"/>
    </font>
    <font>
      <b/>
      <u/>
      <sz val="14"/>
      <name val="Arial"/>
      <family val="2"/>
    </font>
    <font>
      <b/>
      <sz val="14"/>
      <name val="Arial"/>
      <family val="2"/>
    </font>
    <font>
      <i/>
      <sz val="10"/>
      <name val="Arial"/>
      <family val="2"/>
    </font>
  </fonts>
  <fills count="16">
    <fill>
      <patternFill patternType="none"/>
    </fill>
    <fill>
      <patternFill patternType="gray125"/>
    </fill>
    <fill>
      <patternFill patternType="solid">
        <fgColor indexed="5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42"/>
        <bgColor indexed="64"/>
      </patternFill>
    </fill>
    <fill>
      <patternFill patternType="lightTrellis"/>
    </fill>
    <fill>
      <patternFill patternType="solid">
        <fgColor indexed="13"/>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theme="0" tint="-4.9989318521683403E-2"/>
        <bgColor indexed="64"/>
      </patternFill>
    </fill>
    <fill>
      <patternFill patternType="solid">
        <fgColor rgb="FFFFFF99"/>
        <bgColor indexed="64"/>
      </patternFill>
    </fill>
  </fills>
  <borders count="198">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bottom style="thin">
        <color indexed="64"/>
      </bottom>
      <diagonal/>
    </border>
    <border>
      <left style="double">
        <color indexed="64"/>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bottom style="medium">
        <color indexed="64"/>
      </bottom>
      <diagonal/>
    </border>
    <border>
      <left/>
      <right/>
      <top style="dotted">
        <color indexed="64"/>
      </top>
      <bottom style="dotted">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thin">
        <color indexed="64"/>
      </right>
      <top style="dotted">
        <color indexed="64"/>
      </top>
      <bottom/>
      <diagonal/>
    </border>
    <border>
      <left style="thin">
        <color indexed="64"/>
      </left>
      <right style="double">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right style="thin">
        <color indexed="64"/>
      </right>
      <top/>
      <bottom style="double">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top style="double">
        <color indexed="64"/>
      </top>
      <bottom style="medium">
        <color indexed="12"/>
      </bottom>
      <diagonal/>
    </border>
    <border>
      <left/>
      <right style="medium">
        <color indexed="12"/>
      </right>
      <top style="double">
        <color indexed="64"/>
      </top>
      <bottom style="medium">
        <color indexed="12"/>
      </bottom>
      <diagonal/>
    </border>
    <border>
      <left style="double">
        <color indexed="64"/>
      </left>
      <right/>
      <top style="double">
        <color indexed="64"/>
      </top>
      <bottom style="medium">
        <color indexed="12"/>
      </bottom>
      <diagonal/>
    </border>
    <border>
      <left style="double">
        <color indexed="64"/>
      </left>
      <right/>
      <top style="thin">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thin">
        <color indexed="64"/>
      </right>
      <top style="hair">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bottom style="hair">
        <color indexed="64"/>
      </bottom>
      <diagonal/>
    </border>
    <border>
      <left/>
      <right style="thin">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style="dotted">
        <color indexed="64"/>
      </bottom>
      <diagonal/>
    </border>
    <border>
      <left style="medium">
        <color indexed="64"/>
      </left>
      <right style="thin">
        <color indexed="64"/>
      </right>
      <top style="medium">
        <color indexed="64"/>
      </top>
      <bottom style="double">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style="dotted">
        <color indexed="64"/>
      </top>
      <bottom/>
      <diagonal/>
    </border>
    <border>
      <left/>
      <right style="thin">
        <color indexed="64"/>
      </right>
      <top style="double">
        <color indexed="64"/>
      </top>
      <bottom style="dotted">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18">
    <xf numFmtId="0" fontId="0" fillId="0" borderId="0" applyFont="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6" fillId="0" borderId="0"/>
    <xf numFmtId="0" fontId="13" fillId="0" borderId="0"/>
    <xf numFmtId="0" fontId="38" fillId="0" borderId="0"/>
    <xf numFmtId="9" fontId="1" fillId="0" borderId="0" applyFont="0" applyFill="0" applyBorder="0" applyAlignment="0" applyProtection="0"/>
    <xf numFmtId="167" fontId="2" fillId="0" borderId="1">
      <protection locked="0"/>
    </xf>
  </cellStyleXfs>
  <cellXfs count="1331">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4" xfId="0" applyBorder="1"/>
    <xf numFmtId="0" fontId="17" fillId="0" borderId="0" xfId="0" applyFont="1"/>
    <xf numFmtId="3" fontId="28" fillId="0" borderId="0" xfId="14" applyNumberFormat="1" applyFont="1" applyBorder="1" applyProtection="1"/>
    <xf numFmtId="3" fontId="30" fillId="0" borderId="0" xfId="14" applyNumberFormat="1" applyFont="1" applyBorder="1" applyProtection="1">
      <protection locked="0"/>
    </xf>
    <xf numFmtId="10" fontId="29" fillId="0" borderId="0" xfId="16" applyNumberFormat="1" applyFont="1" applyBorder="1" applyProtection="1">
      <protection locked="0"/>
    </xf>
    <xf numFmtId="0" fontId="4" fillId="0" borderId="0" xfId="0" applyFont="1"/>
    <xf numFmtId="3" fontId="31" fillId="0" borderId="0" xfId="14" applyNumberFormat="1" applyFont="1" applyBorder="1" applyProtection="1"/>
    <xf numFmtId="3" fontId="5" fillId="0" borderId="0" xfId="14" applyNumberFormat="1" applyFont="1" applyBorder="1" applyProtection="1">
      <protection locked="0"/>
    </xf>
    <xf numFmtId="10" fontId="21" fillId="0" borderId="0" xfId="16" applyNumberFormat="1" applyFont="1" applyBorder="1" applyProtection="1">
      <protection locked="0"/>
    </xf>
    <xf numFmtId="0" fontId="33" fillId="0" borderId="0" xfId="0" applyFont="1"/>
    <xf numFmtId="3" fontId="34" fillId="0" borderId="0" xfId="14" applyNumberFormat="1" applyFont="1" applyBorder="1" applyProtection="1"/>
    <xf numFmtId="6" fontId="32" fillId="0" borderId="5" xfId="0" applyNumberFormat="1" applyFont="1" applyBorder="1"/>
    <xf numFmtId="6" fontId="32" fillId="0" borderId="6" xfId="0" applyNumberFormat="1" applyFont="1" applyBorder="1"/>
    <xf numFmtId="6" fontId="32" fillId="0" borderId="7" xfId="0" applyNumberFormat="1" applyFont="1" applyBorder="1"/>
    <xf numFmtId="6" fontId="32" fillId="0" borderId="8" xfId="0" applyNumberFormat="1" applyFont="1" applyBorder="1"/>
    <xf numFmtId="10" fontId="4" fillId="0" borderId="9" xfId="0" applyNumberFormat="1" applyFont="1" applyBorder="1" applyAlignment="1">
      <alignment horizontal="center"/>
    </xf>
    <xf numFmtId="9" fontId="5" fillId="0" borderId="3" xfId="0" applyNumberFormat="1" applyFont="1" applyFill="1" applyBorder="1" applyAlignment="1" applyProtection="1">
      <alignment horizontal="left" vertical="center" wrapText="1"/>
    </xf>
    <xf numFmtId="0" fontId="7" fillId="2" borderId="10" xfId="0" applyFont="1" applyFill="1" applyBorder="1" applyAlignment="1" applyProtection="1">
      <alignment horizontal="left" vertical="center" wrapText="1"/>
    </xf>
    <xf numFmtId="0" fontId="49"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11" xfId="0" applyFont="1" applyBorder="1" applyAlignment="1">
      <alignment horizontal="center" vertical="top" wrapText="1"/>
    </xf>
    <xf numFmtId="9" fontId="17" fillId="0" borderId="12" xfId="16" applyFont="1" applyBorder="1" applyAlignment="1">
      <alignment horizontal="center" vertical="top" wrapText="1"/>
    </xf>
    <xf numFmtId="9" fontId="17" fillId="0" borderId="13" xfId="16" applyFont="1" applyBorder="1" applyAlignment="1">
      <alignment horizontal="center" vertical="top" wrapText="1"/>
    </xf>
    <xf numFmtId="9" fontId="17" fillId="0" borderId="14" xfId="16" applyFont="1" applyBorder="1" applyAlignment="1">
      <alignment horizontal="center" vertical="top" wrapText="1"/>
    </xf>
    <xf numFmtId="0" fontId="15" fillId="0" borderId="0" xfId="0" applyFont="1"/>
    <xf numFmtId="173" fontId="4" fillId="0" borderId="15" xfId="0" applyNumberFormat="1" applyFont="1" applyBorder="1"/>
    <xf numFmtId="173" fontId="4" fillId="0" borderId="16" xfId="0" applyNumberFormat="1" applyFont="1" applyBorder="1"/>
    <xf numFmtId="0" fontId="17" fillId="0" borderId="3"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6" fontId="32" fillId="0" borderId="17" xfId="0" applyNumberFormat="1" applyFont="1" applyBorder="1"/>
    <xf numFmtId="171" fontId="32" fillId="0" borderId="17" xfId="0" applyNumberFormat="1" applyFont="1" applyBorder="1"/>
    <xf numFmtId="10" fontId="32" fillId="0" borderId="17" xfId="16" applyNumberFormat="1" applyFont="1" applyBorder="1"/>
    <xf numFmtId="171" fontId="32" fillId="0" borderId="7" xfId="0" applyNumberFormat="1" applyFont="1" applyBorder="1"/>
    <xf numFmtId="10" fontId="32" fillId="0" borderId="7" xfId="16" applyNumberFormat="1" applyFont="1" applyBorder="1"/>
    <xf numFmtId="6" fontId="32" fillId="0" borderId="18" xfId="0" applyNumberFormat="1" applyFont="1" applyBorder="1"/>
    <xf numFmtId="171" fontId="32" fillId="0" borderId="18" xfId="0" applyNumberFormat="1" applyFont="1" applyBorder="1"/>
    <xf numFmtId="10" fontId="32" fillId="0" borderId="18" xfId="16" applyNumberFormat="1" applyFont="1" applyBorder="1"/>
    <xf numFmtId="171" fontId="19" fillId="0" borderId="19" xfId="0" applyNumberFormat="1" applyFont="1" applyBorder="1" applyAlignment="1" applyProtection="1">
      <alignment vertical="center"/>
    </xf>
    <xf numFmtId="0" fontId="49" fillId="0" borderId="20"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1" xfId="0" applyNumberFormat="1" applyFont="1" applyFill="1" applyBorder="1" applyAlignment="1" applyProtection="1">
      <alignment vertical="center"/>
    </xf>
    <xf numFmtId="0" fontId="4" fillId="0" borderId="22" xfId="0" applyFont="1" applyBorder="1" applyAlignment="1" applyProtection="1">
      <alignment vertical="center"/>
    </xf>
    <xf numFmtId="0" fontId="4" fillId="0" borderId="22" xfId="0" applyFont="1" applyFill="1" applyBorder="1" applyAlignment="1" applyProtection="1">
      <alignment vertical="center"/>
    </xf>
    <xf numFmtId="0" fontId="4" fillId="0" borderId="22" xfId="0" applyFont="1" applyBorder="1" applyAlignment="1" applyProtection="1">
      <alignment horizontal="center" vertical="center"/>
    </xf>
    <xf numFmtId="9" fontId="5" fillId="0" borderId="3" xfId="0" applyNumberFormat="1" applyFont="1" applyFill="1" applyBorder="1" applyAlignment="1" applyProtection="1">
      <alignment vertical="center"/>
    </xf>
    <xf numFmtId="0" fontId="5" fillId="0" borderId="3" xfId="0" applyFont="1" applyFill="1" applyBorder="1" applyAlignment="1" applyProtection="1">
      <alignment vertical="center"/>
    </xf>
    <xf numFmtId="0" fontId="5" fillId="0" borderId="22"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0" fontId="5" fillId="0" borderId="23" xfId="0" applyFont="1" applyFill="1" applyBorder="1" applyAlignment="1" applyProtection="1">
      <alignment vertical="center"/>
    </xf>
    <xf numFmtId="0" fontId="17" fillId="0" borderId="3" xfId="0" applyFont="1" applyBorder="1" applyAlignment="1" applyProtection="1">
      <alignment vertical="center"/>
    </xf>
    <xf numFmtId="0" fontId="17" fillId="0" borderId="0" xfId="0" applyFont="1" applyBorder="1" applyAlignment="1" applyProtection="1">
      <alignment vertical="center"/>
    </xf>
    <xf numFmtId="0" fontId="17" fillId="0" borderId="22" xfId="0" applyFont="1" applyBorder="1" applyAlignment="1" applyProtection="1">
      <alignment vertical="center"/>
    </xf>
    <xf numFmtId="0" fontId="17" fillId="3" borderId="2" xfId="0" applyFont="1" applyFill="1" applyBorder="1" applyAlignment="1" applyProtection="1">
      <alignment vertical="center"/>
    </xf>
    <xf numFmtId="49" fontId="16" fillId="4" borderId="7"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vertical="center"/>
    </xf>
    <xf numFmtId="0" fontId="19" fillId="0" borderId="4" xfId="0" applyFont="1" applyFill="1" applyBorder="1" applyAlignment="1" applyProtection="1">
      <alignment vertical="center"/>
    </xf>
    <xf numFmtId="0" fontId="27" fillId="0" borderId="4" xfId="0" applyFont="1" applyFill="1" applyBorder="1" applyAlignment="1" applyProtection="1">
      <alignment vertical="center"/>
    </xf>
    <xf numFmtId="0" fontId="46" fillId="0" borderId="0" xfId="0" applyFont="1" applyBorder="1" applyAlignment="1">
      <alignment horizontal="center" vertical="center"/>
    </xf>
    <xf numFmtId="0" fontId="17" fillId="0" borderId="4" xfId="0" applyFont="1" applyFill="1" applyBorder="1" applyAlignment="1" applyProtection="1">
      <alignment vertical="center"/>
      <protection locked="0"/>
    </xf>
    <xf numFmtId="0" fontId="17" fillId="0" borderId="4" xfId="0" applyFont="1" applyBorder="1" applyAlignment="1" applyProtection="1">
      <alignment vertical="center"/>
    </xf>
    <xf numFmtId="0" fontId="17" fillId="0" borderId="4" xfId="0" applyFont="1" applyFill="1" applyBorder="1" applyAlignment="1" applyProtection="1">
      <alignment vertical="center"/>
    </xf>
    <xf numFmtId="0" fontId="17" fillId="0" borderId="24" xfId="0" applyFont="1" applyFill="1" applyBorder="1" applyAlignment="1" applyProtection="1">
      <alignment horizontal="right" vertical="center"/>
    </xf>
    <xf numFmtId="0" fontId="14" fillId="0" borderId="0" xfId="0" applyFont="1" applyBorder="1" applyAlignment="1" applyProtection="1">
      <alignment vertical="center"/>
    </xf>
    <xf numFmtId="0" fontId="19" fillId="0" borderId="3" xfId="0" applyFont="1" applyBorder="1" applyAlignment="1" applyProtection="1">
      <alignment vertical="center"/>
    </xf>
    <xf numFmtId="49" fontId="17" fillId="0" borderId="0" xfId="0" applyNumberFormat="1" applyFont="1" applyBorder="1" applyAlignment="1" applyProtection="1">
      <alignment vertical="center"/>
    </xf>
    <xf numFmtId="0" fontId="19" fillId="0" borderId="21" xfId="0" applyFont="1" applyBorder="1" applyAlignment="1" applyProtection="1">
      <alignment vertical="center"/>
    </xf>
    <xf numFmtId="0" fontId="41" fillId="0" borderId="22" xfId="0" applyFont="1" applyBorder="1" applyAlignment="1" applyProtection="1">
      <alignment vertical="center"/>
    </xf>
    <xf numFmtId="0" fontId="19" fillId="0" borderId="0" xfId="0" applyFont="1" applyBorder="1" applyAlignment="1" applyProtection="1">
      <alignment vertical="center"/>
    </xf>
    <xf numFmtId="0" fontId="41" fillId="0" borderId="0" xfId="0" applyFont="1" applyBorder="1" applyAlignment="1" applyProtection="1">
      <alignment vertical="center"/>
    </xf>
    <xf numFmtId="0" fontId="41" fillId="0" borderId="4" xfId="0" applyFont="1" applyBorder="1" applyAlignment="1" applyProtection="1">
      <alignment vertical="center"/>
    </xf>
    <xf numFmtId="0" fontId="41" fillId="0" borderId="0" xfId="0" applyFont="1" applyFill="1" applyBorder="1" applyAlignment="1" applyProtection="1">
      <alignment horizontal="left" vertical="center"/>
    </xf>
    <xf numFmtId="0" fontId="14" fillId="0" borderId="4" xfId="0" applyFont="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47"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0" applyNumberFormat="1" applyFont="1" applyBorder="1" applyAlignment="1" applyProtection="1">
      <alignment vertical="center"/>
    </xf>
    <xf numFmtId="170" fontId="47" fillId="0" borderId="0" xfId="0" applyNumberFormat="1" applyFont="1" applyFill="1" applyBorder="1" applyAlignment="1" applyProtection="1">
      <alignment vertical="center"/>
    </xf>
    <xf numFmtId="171"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170" fontId="47"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170" fontId="4" fillId="0" borderId="22" xfId="0" applyNumberFormat="1" applyFont="1" applyBorder="1" applyAlignment="1" applyProtection="1">
      <alignment vertical="center"/>
    </xf>
    <xf numFmtId="170" fontId="4" fillId="0" borderId="22" xfId="0" applyNumberFormat="1" applyFont="1" applyFill="1" applyBorder="1" applyAlignment="1" applyProtection="1">
      <alignment vertical="center"/>
    </xf>
    <xf numFmtId="171" fontId="4" fillId="0" borderId="22" xfId="16" applyNumberFormat="1" applyFont="1" applyFill="1" applyBorder="1" applyAlignment="1" applyProtection="1">
      <alignment vertical="center"/>
    </xf>
    <xf numFmtId="170" fontId="4" fillId="0" borderId="22"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170" fontId="5" fillId="0" borderId="0" xfId="1"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170" fontId="4" fillId="0" borderId="0" xfId="16" applyNumberFormat="1" applyFont="1" applyFill="1" applyBorder="1" applyAlignment="1" applyProtection="1">
      <alignment vertical="center"/>
    </xf>
    <xf numFmtId="0" fontId="5" fillId="0" borderId="21" xfId="0" applyFont="1" applyFill="1" applyBorder="1" applyAlignment="1" applyProtection="1">
      <alignment vertical="center"/>
    </xf>
    <xf numFmtId="0" fontId="48" fillId="0" borderId="25" xfId="0" applyFont="1" applyFill="1" applyBorder="1" applyAlignment="1" applyProtection="1">
      <alignment horizontal="left" vertical="center"/>
    </xf>
    <xf numFmtId="172" fontId="44" fillId="0" borderId="0" xfId="13" applyNumberFormat="1" applyFont="1" applyFill="1" applyBorder="1" applyAlignment="1" applyProtection="1">
      <alignment vertical="center"/>
      <protection hidden="1"/>
    </xf>
    <xf numFmtId="0" fontId="6" fillId="0" borderId="22" xfId="0" applyFont="1" applyFill="1" applyBorder="1" applyAlignment="1" applyProtection="1">
      <alignment horizontal="left" vertical="center"/>
    </xf>
    <xf numFmtId="170" fontId="4" fillId="0" borderId="26" xfId="0" applyNumberFormat="1" applyFont="1" applyFill="1" applyBorder="1" applyAlignment="1" applyProtection="1">
      <alignment vertical="center"/>
    </xf>
    <xf numFmtId="0" fontId="4" fillId="0" borderId="26" xfId="0" applyFont="1" applyBorder="1" applyAlignment="1" applyProtection="1">
      <alignment vertical="center"/>
    </xf>
    <xf numFmtId="0" fontId="5" fillId="0" borderId="26" xfId="0" applyFont="1" applyFill="1" applyBorder="1" applyAlignment="1" applyProtection="1">
      <alignment vertical="center"/>
    </xf>
    <xf numFmtId="0" fontId="48" fillId="0" borderId="23" xfId="0" applyFont="1" applyFill="1" applyBorder="1" applyAlignment="1" applyProtection="1">
      <alignment horizontal="left" vertical="center"/>
    </xf>
    <xf numFmtId="0" fontId="52" fillId="0" borderId="23" xfId="0" applyFont="1" applyFill="1" applyBorder="1" applyAlignment="1" applyProtection="1">
      <alignment vertical="center"/>
    </xf>
    <xf numFmtId="165" fontId="5" fillId="0" borderId="4"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vertical="center"/>
    </xf>
    <xf numFmtId="0" fontId="4" fillId="0" borderId="22" xfId="0" applyFont="1" applyBorder="1" applyAlignment="1" applyProtection="1">
      <alignment horizontal="left" vertical="center"/>
    </xf>
    <xf numFmtId="0" fontId="7" fillId="0" borderId="22" xfId="0" applyFont="1" applyBorder="1" applyAlignment="1" applyProtection="1">
      <alignment horizontal="left" vertical="center"/>
    </xf>
    <xf numFmtId="0" fontId="6" fillId="0" borderId="22"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22" xfId="0" applyFont="1" applyFill="1" applyBorder="1" applyAlignment="1" applyProtection="1">
      <alignment horizontal="left" vertical="center"/>
    </xf>
    <xf numFmtId="0" fontId="5" fillId="0" borderId="20"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0" fontId="5" fillId="0" borderId="1" xfId="0" applyFont="1" applyFill="1" applyBorder="1" applyAlignment="1" applyProtection="1">
      <alignment vertical="center"/>
    </xf>
    <xf numFmtId="0" fontId="19" fillId="0" borderId="0" xfId="0" applyFont="1" applyBorder="1" applyAlignment="1" applyProtection="1">
      <alignment horizontal="left" vertical="center"/>
    </xf>
    <xf numFmtId="0" fontId="54" fillId="0" borderId="0" xfId="0" applyFont="1" applyFill="1" applyBorder="1" applyAlignment="1" applyProtection="1">
      <alignment vertical="center"/>
    </xf>
    <xf numFmtId="0" fontId="41" fillId="0" borderId="0" xfId="0" applyFont="1" applyBorder="1" applyAlignment="1" applyProtection="1">
      <alignment horizontal="left" vertical="center"/>
    </xf>
    <xf numFmtId="0" fontId="43"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9" fillId="0" borderId="0" xfId="0" applyFont="1" applyBorder="1" applyAlignment="1">
      <alignment horizontal="left" vertical="center"/>
    </xf>
    <xf numFmtId="0" fontId="16" fillId="0" borderId="0" xfId="0" applyFont="1" applyBorder="1" applyAlignment="1" applyProtection="1">
      <alignment vertical="center"/>
    </xf>
    <xf numFmtId="0" fontId="0" fillId="0" borderId="0" xfId="0" applyAlignment="1">
      <alignment wrapText="1"/>
    </xf>
    <xf numFmtId="0" fontId="4" fillId="0" borderId="0" xfId="0" applyFont="1" applyAlignment="1">
      <alignment vertical="center" wrapText="1"/>
    </xf>
    <xf numFmtId="0" fontId="16" fillId="0" borderId="0" xfId="0" applyFont="1" applyAlignment="1">
      <alignment vertical="center" wrapText="1"/>
    </xf>
    <xf numFmtId="0" fontId="56"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174" fontId="19" fillId="4" borderId="7" xfId="0" applyNumberFormat="1" applyFont="1" applyFill="1" applyBorder="1" applyAlignment="1" applyProtection="1">
      <alignment horizontal="center" vertical="center"/>
      <protection locked="0"/>
    </xf>
    <xf numFmtId="0" fontId="17" fillId="0" borderId="27" xfId="0" applyFont="1" applyFill="1" applyBorder="1" applyAlignment="1" applyProtection="1">
      <alignment horizontal="left" vertical="center"/>
    </xf>
    <xf numFmtId="0" fontId="4" fillId="3" borderId="28" xfId="0" applyFont="1" applyFill="1" applyBorder="1" applyAlignment="1" applyProtection="1">
      <alignment horizontal="left" vertical="center"/>
    </xf>
    <xf numFmtId="0" fontId="4" fillId="0" borderId="29" xfId="0" applyFont="1" applyFill="1" applyBorder="1" applyAlignment="1" applyProtection="1">
      <alignment horizontal="left" vertical="center"/>
    </xf>
    <xf numFmtId="0" fontId="7" fillId="2" borderId="30" xfId="0" applyFont="1" applyFill="1" applyBorder="1" applyAlignment="1" applyProtection="1">
      <alignment horizontal="left" vertical="center" wrapText="1"/>
    </xf>
    <xf numFmtId="0" fontId="34" fillId="0" borderId="0" xfId="0" applyFont="1" applyBorder="1" applyAlignment="1" applyProtection="1">
      <alignment vertical="center"/>
    </xf>
    <xf numFmtId="0" fontId="17" fillId="0" borderId="31" xfId="0" applyFont="1" applyFill="1" applyBorder="1" applyAlignment="1" applyProtection="1">
      <alignment horizontal="left" vertical="center"/>
    </xf>
    <xf numFmtId="49" fontId="19" fillId="5" borderId="17" xfId="0" applyNumberFormat="1" applyFont="1" applyFill="1" applyBorder="1" applyAlignment="1" applyProtection="1">
      <alignment horizontal="center" vertical="center" wrapText="1"/>
      <protection locked="0"/>
    </xf>
    <xf numFmtId="49" fontId="19" fillId="4" borderId="7" xfId="0" applyNumberFormat="1" applyFont="1" applyFill="1" applyBorder="1" applyAlignment="1" applyProtection="1">
      <alignment horizontal="center" vertical="center"/>
      <protection locked="0"/>
    </xf>
    <xf numFmtId="0" fontId="19" fillId="0" borderId="3" xfId="0" applyFont="1" applyFill="1" applyBorder="1" applyAlignment="1" applyProtection="1">
      <alignment vertical="center"/>
    </xf>
    <xf numFmtId="0" fontId="41" fillId="0" borderId="0" xfId="0" applyNumberFormat="1" applyFont="1" applyBorder="1" applyAlignment="1" applyProtection="1">
      <alignment horizontal="left" vertical="center"/>
    </xf>
    <xf numFmtId="9" fontId="17" fillId="0" borderId="32" xfId="16" applyFont="1" applyBorder="1"/>
    <xf numFmtId="9" fontId="17" fillId="0" borderId="33" xfId="16" applyFont="1" applyBorder="1"/>
    <xf numFmtId="9" fontId="17" fillId="0" borderId="34" xfId="16" applyFont="1" applyBorder="1"/>
    <xf numFmtId="0" fontId="4" fillId="0" borderId="35" xfId="0" applyFont="1" applyBorder="1"/>
    <xf numFmtId="0" fontId="17" fillId="3" borderId="36" xfId="0" applyFont="1" applyFill="1" applyBorder="1" applyAlignment="1" applyProtection="1">
      <alignment vertical="center"/>
    </xf>
    <xf numFmtId="0" fontId="17" fillId="3" borderId="37" xfId="0" applyFont="1" applyFill="1" applyBorder="1" applyAlignment="1" applyProtection="1">
      <alignment vertical="center"/>
    </xf>
    <xf numFmtId="0" fontId="14" fillId="0" borderId="0" xfId="0" applyFont="1" applyBorder="1" applyAlignment="1">
      <alignment vertical="center"/>
    </xf>
    <xf numFmtId="0" fontId="17" fillId="0" borderId="24" xfId="0" applyFont="1" applyBorder="1" applyAlignment="1" applyProtection="1">
      <alignment vertical="center"/>
    </xf>
    <xf numFmtId="0" fontId="14" fillId="0" borderId="2" xfId="0" applyFont="1" applyBorder="1" applyAlignment="1">
      <alignment horizontal="left" vertical="center"/>
    </xf>
    <xf numFmtId="0" fontId="44" fillId="0" borderId="0" xfId="0" applyFont="1" applyFill="1" applyBorder="1" applyAlignment="1" applyProtection="1">
      <alignment vertical="center"/>
    </xf>
    <xf numFmtId="0" fontId="4" fillId="0" borderId="0" xfId="0" applyFont="1" applyAlignment="1">
      <alignment wrapText="1"/>
    </xf>
    <xf numFmtId="49" fontId="17" fillId="0" borderId="0" xfId="0" applyNumberFormat="1" applyFont="1" applyFill="1" applyBorder="1" applyAlignment="1" applyProtection="1">
      <alignment vertical="center"/>
      <protection locked="0"/>
    </xf>
    <xf numFmtId="0" fontId="14" fillId="0" borderId="22" xfId="0" applyFont="1" applyBorder="1" applyAlignment="1">
      <alignment horizontal="left" vertical="center"/>
    </xf>
    <xf numFmtId="1" fontId="27" fillId="0" borderId="7" xfId="0" applyNumberFormat="1" applyFont="1" applyFill="1" applyBorder="1" applyAlignment="1" applyProtection="1">
      <alignment horizontal="center" vertical="center"/>
    </xf>
    <xf numFmtId="49" fontId="19" fillId="4" borderId="17" xfId="0" applyNumberFormat="1" applyFont="1" applyFill="1" applyBorder="1" applyAlignment="1" applyProtection="1">
      <alignment horizontal="center" vertical="center"/>
      <protection locked="0"/>
    </xf>
    <xf numFmtId="0" fontId="27" fillId="4" borderId="7" xfId="0" applyFont="1" applyFill="1" applyBorder="1" applyAlignment="1" applyProtection="1">
      <alignment horizontal="center" vertical="center"/>
      <protection locked="0"/>
    </xf>
    <xf numFmtId="1" fontId="27" fillId="4" borderId="7" xfId="0" applyNumberFormat="1" applyFont="1" applyFill="1" applyBorder="1" applyAlignment="1" applyProtection="1">
      <alignment horizontal="center" vertical="center"/>
      <protection locked="0"/>
    </xf>
    <xf numFmtId="0" fontId="7" fillId="0" borderId="7" xfId="0" applyFont="1" applyFill="1" applyBorder="1" applyAlignment="1" applyProtection="1">
      <alignment horizontal="right" vertical="center"/>
    </xf>
    <xf numFmtId="0" fontId="14" fillId="0" borderId="22" xfId="0" applyFont="1" applyBorder="1" applyAlignment="1">
      <alignment vertical="center"/>
    </xf>
    <xf numFmtId="0" fontId="17" fillId="3" borderId="38" xfId="0" applyFont="1" applyFill="1" applyBorder="1" applyAlignment="1" applyProtection="1">
      <alignment horizontal="left" vertical="center"/>
    </xf>
    <xf numFmtId="0" fontId="14" fillId="0" borderId="24" xfId="0" applyFont="1" applyBorder="1" applyAlignment="1">
      <alignment horizontal="right" vertical="center"/>
    </xf>
    <xf numFmtId="0" fontId="16" fillId="0" borderId="39" xfId="0" applyFont="1" applyFill="1" applyBorder="1" applyAlignment="1" applyProtection="1">
      <alignment vertical="center"/>
    </xf>
    <xf numFmtId="0" fontId="55" fillId="0" borderId="0" xfId="0" applyFont="1" applyBorder="1" applyAlignment="1">
      <alignment horizontal="left" vertical="center"/>
    </xf>
    <xf numFmtId="0" fontId="4" fillId="2" borderId="30"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xf>
    <xf numFmtId="49" fontId="59" fillId="0" borderId="22" xfId="0" applyNumberFormat="1" applyFont="1" applyBorder="1" applyAlignment="1">
      <alignment horizontal="left" vertical="center"/>
    </xf>
    <xf numFmtId="49" fontId="59" fillId="0" borderId="22" xfId="0" applyNumberFormat="1" applyFont="1" applyBorder="1" applyAlignment="1" applyProtection="1">
      <alignment horizontal="left" vertical="center"/>
    </xf>
    <xf numFmtId="0" fontId="7" fillId="0" borderId="0" xfId="0" applyFont="1" applyBorder="1" applyAlignment="1">
      <alignment horizontal="left" vertical="center"/>
    </xf>
    <xf numFmtId="0" fontId="14" fillId="0" borderId="37" xfId="0" applyFont="1" applyBorder="1" applyAlignment="1">
      <alignment vertical="center"/>
    </xf>
    <xf numFmtId="0" fontId="14" fillId="0" borderId="0" xfId="0" applyFont="1" applyBorder="1" applyAlignment="1">
      <alignment horizontal="left" vertical="center"/>
    </xf>
    <xf numFmtId="9" fontId="16" fillId="0" borderId="2" xfId="16" applyFont="1" applyFill="1" applyBorder="1" applyAlignment="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4" fillId="0" borderId="0" xfId="0" applyFont="1" applyBorder="1" applyAlignment="1">
      <alignment horizontal="left" vertical="center"/>
    </xf>
    <xf numFmtId="0" fontId="14" fillId="0" borderId="23" xfId="0" applyFont="1" applyBorder="1" applyAlignment="1">
      <alignment vertical="center"/>
    </xf>
    <xf numFmtId="0" fontId="14" fillId="0" borderId="4" xfId="0" applyFont="1" applyBorder="1" applyAlignment="1">
      <alignment vertical="center"/>
    </xf>
    <xf numFmtId="0" fontId="17" fillId="0" borderId="22" xfId="0" applyFont="1" applyFill="1" applyBorder="1" applyAlignment="1" applyProtection="1">
      <alignment horizontal="right" vertical="center"/>
    </xf>
    <xf numFmtId="0" fontId="14" fillId="0" borderId="36"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horizontal="right" vertical="center"/>
    </xf>
    <xf numFmtId="49" fontId="41" fillId="0" borderId="0" xfId="0" applyNumberFormat="1" applyFont="1" applyBorder="1" applyAlignment="1">
      <alignment vertical="center"/>
    </xf>
    <xf numFmtId="0" fontId="17" fillId="0" borderId="41" xfId="0" applyFont="1" applyFill="1" applyBorder="1" applyAlignment="1" applyProtection="1">
      <alignment horizontal="left" vertical="center"/>
    </xf>
    <xf numFmtId="0" fontId="16" fillId="0" borderId="0" xfId="0" applyFont="1" applyBorder="1" applyAlignment="1">
      <alignment vertical="center"/>
    </xf>
    <xf numFmtId="0" fontId="16" fillId="0" borderId="2" xfId="0" applyFont="1" applyBorder="1" applyAlignment="1">
      <alignment horizontal="left" vertical="center"/>
    </xf>
    <xf numFmtId="49" fontId="16" fillId="4" borderId="7" xfId="0" applyNumberFormat="1" applyFont="1" applyFill="1" applyBorder="1" applyAlignment="1" applyProtection="1">
      <alignment vertical="center"/>
      <protection locked="0"/>
    </xf>
    <xf numFmtId="0" fontId="59" fillId="0" borderId="0" xfId="0" applyFont="1" applyBorder="1" applyAlignment="1" applyProtection="1">
      <alignment horizontal="left" vertical="center"/>
    </xf>
    <xf numFmtId="0" fontId="0" fillId="0" borderId="20" xfId="0" applyBorder="1"/>
    <xf numFmtId="0" fontId="24" fillId="0" borderId="42" xfId="0" applyFont="1" applyBorder="1" applyAlignment="1" applyProtection="1">
      <alignment vertical="center"/>
    </xf>
    <xf numFmtId="0" fontId="72" fillId="0" borderId="3" xfId="0" applyFont="1" applyBorder="1" applyAlignment="1">
      <alignment vertical="center"/>
    </xf>
    <xf numFmtId="0" fontId="7" fillId="0" borderId="43" xfId="0" applyFont="1" applyFill="1" applyBorder="1" applyAlignment="1" applyProtection="1">
      <alignment horizontal="center" vertical="center" wrapText="1"/>
    </xf>
    <xf numFmtId="0" fontId="0" fillId="0" borderId="0" xfId="0" applyProtection="1"/>
    <xf numFmtId="0" fontId="20" fillId="0" borderId="0" xfId="0" applyFont="1" applyAlignment="1" applyProtection="1"/>
    <xf numFmtId="0" fontId="0" fillId="0" borderId="0" xfId="0" applyAlignment="1" applyProtection="1"/>
    <xf numFmtId="49" fontId="0" fillId="0" borderId="0" xfId="0" applyNumberFormat="1" applyBorder="1" applyAlignment="1" applyProtection="1"/>
    <xf numFmtId="0" fontId="0" fillId="0" borderId="44" xfId="0" applyBorder="1" applyProtection="1"/>
    <xf numFmtId="49" fontId="7" fillId="0" borderId="45" xfId="0" applyNumberFormat="1" applyFont="1" applyBorder="1" applyProtection="1"/>
    <xf numFmtId="170" fontId="25" fillId="0" borderId="0" xfId="0" applyNumberFormat="1" applyFont="1" applyProtection="1"/>
    <xf numFmtId="49" fontId="7" fillId="0" borderId="46" xfId="0" applyNumberFormat="1" applyFont="1" applyFill="1" applyBorder="1" applyAlignment="1" applyProtection="1">
      <alignment horizontal="center"/>
    </xf>
    <xf numFmtId="49" fontId="7" fillId="0" borderId="47" xfId="0" applyNumberFormat="1" applyFont="1" applyBorder="1" applyAlignment="1" applyProtection="1">
      <alignment horizontal="center"/>
    </xf>
    <xf numFmtId="0" fontId="7" fillId="0" borderId="48" xfId="0" applyFont="1" applyBorder="1" applyAlignment="1" applyProtection="1">
      <alignment horizontal="center" wrapText="1"/>
    </xf>
    <xf numFmtId="0" fontId="7" fillId="0" borderId="49" xfId="0" applyFont="1" applyBorder="1" applyAlignment="1" applyProtection="1">
      <alignment horizontal="center" wrapText="1"/>
    </xf>
    <xf numFmtId="0" fontId="11" fillId="0" borderId="0" xfId="0" applyFont="1" applyProtection="1"/>
    <xf numFmtId="0" fontId="7" fillId="0" borderId="45" xfId="0" applyFont="1" applyBorder="1" applyAlignment="1" applyProtection="1">
      <alignment horizontal="center" wrapText="1"/>
    </xf>
    <xf numFmtId="49" fontId="7" fillId="0" borderId="46" xfId="0" applyNumberFormat="1" applyFont="1" applyBorder="1" applyAlignment="1" applyProtection="1">
      <alignment horizontal="center"/>
    </xf>
    <xf numFmtId="49" fontId="7" fillId="0" borderId="50" xfId="0" applyNumberFormat="1" applyFont="1" applyFill="1" applyBorder="1" applyAlignment="1" applyProtection="1">
      <alignment horizontal="center" wrapText="1"/>
    </xf>
    <xf numFmtId="0" fontId="75" fillId="0" borderId="0" xfId="0" applyFont="1" applyAlignment="1" applyProtection="1">
      <alignment horizontal="left" vertical="center"/>
    </xf>
    <xf numFmtId="0" fontId="20" fillId="0" borderId="0" xfId="0" applyFont="1" applyAlignment="1" applyProtection="1">
      <alignment horizontal="center" vertical="center"/>
    </xf>
    <xf numFmtId="0" fontId="0" fillId="0" borderId="0" xfId="0" applyAlignment="1" applyProtection="1">
      <alignment vertical="center"/>
    </xf>
    <xf numFmtId="0" fontId="18" fillId="0" borderId="0" xfId="0" applyFont="1" applyAlignment="1" applyProtection="1">
      <alignment vertical="center"/>
    </xf>
    <xf numFmtId="0" fontId="60" fillId="0" borderId="7" xfId="0" applyNumberFormat="1" applyFont="1" applyFill="1" applyBorder="1" applyAlignment="1" applyProtection="1">
      <alignment horizontal="center" vertical="center"/>
    </xf>
    <xf numFmtId="1" fontId="56" fillId="0" borderId="0" xfId="0" applyNumberFormat="1" applyFont="1" applyBorder="1" applyAlignment="1" applyProtection="1">
      <alignment horizontal="right" vertical="center"/>
    </xf>
    <xf numFmtId="0" fontId="14" fillId="0" borderId="51" xfId="0" applyFont="1" applyBorder="1" applyAlignment="1">
      <alignment vertical="center"/>
    </xf>
    <xf numFmtId="0" fontId="14" fillId="0" borderId="2" xfId="0" applyFont="1" applyBorder="1" applyAlignment="1">
      <alignment vertical="center"/>
    </xf>
    <xf numFmtId="0" fontId="16" fillId="0" borderId="53" xfId="0" applyFont="1" applyBorder="1" applyAlignment="1">
      <alignment horizontal="left" vertical="center"/>
    </xf>
    <xf numFmtId="0" fontId="16" fillId="0" borderId="54" xfId="0" applyFont="1" applyBorder="1" applyAlignment="1">
      <alignment horizontal="left" vertical="center"/>
    </xf>
    <xf numFmtId="1" fontId="14" fillId="0" borderId="0" xfId="0" applyNumberFormat="1" applyFont="1" applyBorder="1" applyAlignment="1">
      <alignment horizontal="left" vertical="center"/>
    </xf>
    <xf numFmtId="0" fontId="14" fillId="0" borderId="39" xfId="0" applyFont="1" applyBorder="1" applyAlignment="1">
      <alignment vertical="center"/>
    </xf>
    <xf numFmtId="0" fontId="14" fillId="0" borderId="7" xfId="0" applyFont="1" applyBorder="1" applyAlignment="1">
      <alignment vertical="center" wrapText="1"/>
    </xf>
    <xf numFmtId="0" fontId="21" fillId="4" borderId="55" xfId="0" applyFont="1" applyFill="1" applyBorder="1" applyAlignment="1" applyProtection="1">
      <alignment vertical="center"/>
      <protection locked="0"/>
    </xf>
    <xf numFmtId="170" fontId="21" fillId="4" borderId="55" xfId="0" applyNumberFormat="1" applyFont="1" applyFill="1" applyBorder="1" applyAlignment="1" applyProtection="1">
      <alignment vertical="center"/>
      <protection locked="0"/>
    </xf>
    <xf numFmtId="0" fontId="21" fillId="4" borderId="56" xfId="0" applyFont="1" applyFill="1" applyBorder="1" applyAlignment="1" applyProtection="1">
      <alignment vertical="center"/>
      <protection locked="0"/>
    </xf>
    <xf numFmtId="170" fontId="21" fillId="4" borderId="56" xfId="0" applyNumberFormat="1" applyFont="1" applyFill="1" applyBorder="1" applyAlignment="1" applyProtection="1">
      <alignment vertical="center"/>
      <protection locked="0"/>
    </xf>
    <xf numFmtId="0" fontId="21" fillId="4" borderId="17" xfId="0" applyFont="1" applyFill="1" applyBorder="1" applyAlignment="1" applyProtection="1">
      <alignment vertical="center"/>
      <protection locked="0"/>
    </xf>
    <xf numFmtId="170" fontId="21" fillId="4" borderId="17" xfId="0" applyNumberFormat="1" applyFont="1" applyFill="1" applyBorder="1" applyAlignment="1" applyProtection="1">
      <alignment vertical="center"/>
      <protection locked="0"/>
    </xf>
    <xf numFmtId="0" fontId="14" fillId="0" borderId="0" xfId="0" applyFont="1" applyAlignment="1">
      <alignment vertical="center"/>
    </xf>
    <xf numFmtId="0" fontId="7" fillId="0" borderId="0" xfId="0" applyFont="1" applyBorder="1" applyAlignment="1">
      <alignment horizontal="right" vertical="center"/>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7" xfId="0" applyFont="1" applyBorder="1" applyAlignment="1">
      <alignment vertical="center"/>
    </xf>
    <xf numFmtId="0" fontId="21" fillId="4" borderId="57" xfId="0" applyFont="1" applyFill="1" applyBorder="1" applyAlignment="1" applyProtection="1">
      <alignment vertical="center"/>
      <protection locked="0"/>
    </xf>
    <xf numFmtId="0" fontId="21" fillId="4" borderId="58" xfId="0" applyFont="1" applyFill="1" applyBorder="1" applyAlignment="1" applyProtection="1">
      <alignment vertical="center"/>
      <protection locked="0"/>
    </xf>
    <xf numFmtId="0" fontId="21" fillId="4" borderId="12" xfId="0" applyFont="1" applyFill="1" applyBorder="1" applyAlignment="1" applyProtection="1">
      <alignment vertical="center"/>
      <protection locked="0"/>
    </xf>
    <xf numFmtId="0" fontId="7" fillId="0" borderId="3" xfId="0" applyFont="1" applyBorder="1" applyAlignment="1">
      <alignment horizontal="right" vertical="center"/>
    </xf>
    <xf numFmtId="44" fontId="4" fillId="0" borderId="59" xfId="1" applyFont="1" applyBorder="1" applyAlignment="1">
      <alignment vertical="center"/>
    </xf>
    <xf numFmtId="0" fontId="14" fillId="0" borderId="53" xfId="0" applyFont="1" applyBorder="1" applyAlignment="1">
      <alignment horizontal="left" vertical="center"/>
    </xf>
    <xf numFmtId="0" fontId="14" fillId="0" borderId="54" xfId="0" applyFont="1" applyBorder="1" applyAlignment="1">
      <alignment horizontal="left" vertical="center"/>
    </xf>
    <xf numFmtId="0" fontId="14" fillId="0" borderId="21" xfId="0" applyFont="1" applyBorder="1" applyAlignment="1">
      <alignment horizontal="right" vertical="center"/>
    </xf>
    <xf numFmtId="0" fontId="14" fillId="0" borderId="3" xfId="0" applyFont="1" applyBorder="1" applyAlignment="1">
      <alignment horizontal="righ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21" xfId="0" applyFont="1" applyBorder="1" applyAlignment="1">
      <alignment vertical="center"/>
    </xf>
    <xf numFmtId="0" fontId="21" fillId="4" borderId="61" xfId="0" applyFont="1" applyFill="1" applyBorder="1" applyAlignment="1" applyProtection="1">
      <alignment vertical="center"/>
      <protection locked="0"/>
    </xf>
    <xf numFmtId="7" fontId="21" fillId="4" borderId="61" xfId="1" applyNumberFormat="1"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0" fontId="21" fillId="4" borderId="63" xfId="0" applyFont="1" applyFill="1" applyBorder="1" applyAlignment="1" applyProtection="1">
      <alignment vertical="center"/>
      <protection locked="0"/>
    </xf>
    <xf numFmtId="7" fontId="21" fillId="4" borderId="56" xfId="1" applyNumberFormat="1" applyFont="1" applyFill="1" applyBorder="1" applyAlignment="1" applyProtection="1">
      <alignment vertical="center"/>
      <protection locked="0"/>
    </xf>
    <xf numFmtId="7" fontId="21" fillId="4" borderId="17" xfId="1" applyNumberFormat="1" applyFont="1" applyFill="1" applyBorder="1" applyAlignment="1" applyProtection="1">
      <alignment vertical="center"/>
      <protection locked="0"/>
    </xf>
    <xf numFmtId="7" fontId="21" fillId="4" borderId="55" xfId="1" applyNumberFormat="1" applyFont="1" applyFill="1" applyBorder="1" applyAlignment="1" applyProtection="1">
      <alignment vertical="center"/>
      <protection locked="0"/>
    </xf>
    <xf numFmtId="0" fontId="14" fillId="0" borderId="51" xfId="0" applyFont="1" applyBorder="1" applyAlignment="1">
      <alignment horizontal="left"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3" xfId="0" applyFont="1" applyBorder="1" applyAlignment="1">
      <alignment vertical="center"/>
    </xf>
    <xf numFmtId="0" fontId="19" fillId="0" borderId="0"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9" fillId="0" borderId="3" xfId="0" applyFont="1" applyBorder="1" applyAlignment="1">
      <alignment horizontal="right" vertical="center"/>
    </xf>
    <xf numFmtId="14" fontId="17" fillId="4" borderId="7" xfId="0" applyNumberFormat="1" applyFont="1" applyFill="1" applyBorder="1" applyAlignment="1" applyProtection="1">
      <alignment vertical="center"/>
      <protection locked="0"/>
    </xf>
    <xf numFmtId="0" fontId="17" fillId="4" borderId="7" xfId="0" applyFont="1" applyFill="1" applyBorder="1" applyAlignment="1" applyProtection="1">
      <alignment vertical="center"/>
      <protection locked="0"/>
    </xf>
    <xf numFmtId="0" fontId="17" fillId="0" borderId="21" xfId="0" applyFont="1" applyBorder="1" applyAlignment="1">
      <alignment vertical="center"/>
    </xf>
    <xf numFmtId="0" fontId="17" fillId="0" borderId="22" xfId="0" applyFont="1" applyBorder="1" applyAlignment="1">
      <alignment vertical="center"/>
    </xf>
    <xf numFmtId="0" fontId="17" fillId="0" borderId="36" xfId="0" applyFont="1" applyBorder="1" applyAlignment="1">
      <alignment vertical="center"/>
    </xf>
    <xf numFmtId="0" fontId="19" fillId="0" borderId="64" xfId="0" applyFont="1" applyBorder="1" applyAlignment="1">
      <alignment vertical="center"/>
    </xf>
    <xf numFmtId="0" fontId="17" fillId="0" borderId="51" xfId="0" applyFont="1" applyBorder="1" applyAlignment="1">
      <alignment vertical="center"/>
    </xf>
    <xf numFmtId="170" fontId="17" fillId="0" borderId="65" xfId="0" applyNumberFormat="1" applyFont="1" applyBorder="1" applyAlignment="1">
      <alignment vertical="center"/>
    </xf>
    <xf numFmtId="0" fontId="17" fillId="0" borderId="46" xfId="0" applyFont="1" applyBorder="1" applyAlignment="1">
      <alignment vertical="center"/>
    </xf>
    <xf numFmtId="0" fontId="17" fillId="0" borderId="13" xfId="0" applyFont="1" applyBorder="1" applyAlignment="1">
      <alignment vertical="center"/>
    </xf>
    <xf numFmtId="0" fontId="17" fillId="0" borderId="17" xfId="0" applyFont="1" applyBorder="1" applyAlignment="1">
      <alignment vertical="center"/>
    </xf>
    <xf numFmtId="0" fontId="17" fillId="0" borderId="17" xfId="0" applyFont="1" applyBorder="1" applyAlignment="1">
      <alignment vertical="center" wrapText="1"/>
    </xf>
    <xf numFmtId="170" fontId="17" fillId="0" borderId="66" xfId="0" applyNumberFormat="1" applyFont="1" applyBorder="1" applyAlignment="1">
      <alignment vertical="center" wrapText="1"/>
    </xf>
    <xf numFmtId="14" fontId="22" fillId="4" borderId="67" xfId="0" applyNumberFormat="1" applyFont="1" applyFill="1" applyBorder="1" applyAlignment="1" applyProtection="1">
      <alignment vertical="center"/>
      <protection locked="0"/>
    </xf>
    <xf numFmtId="0" fontId="22" fillId="4" borderId="68" xfId="0" applyFont="1" applyFill="1" applyBorder="1" applyAlignment="1" applyProtection="1">
      <alignment vertical="center"/>
      <protection locked="0"/>
    </xf>
    <xf numFmtId="0" fontId="22" fillId="4" borderId="55" xfId="0" applyFont="1" applyFill="1" applyBorder="1" applyAlignment="1" applyProtection="1">
      <alignment vertical="center"/>
      <protection locked="0"/>
    </xf>
    <xf numFmtId="14" fontId="22" fillId="4" borderId="70" xfId="0" applyNumberFormat="1" applyFont="1" applyFill="1" applyBorder="1" applyAlignment="1" applyProtection="1">
      <alignment vertical="center"/>
      <protection locked="0"/>
    </xf>
    <xf numFmtId="0" fontId="22" fillId="4" borderId="58" xfId="0" applyFont="1" applyFill="1" applyBorder="1" applyAlignment="1" applyProtection="1">
      <alignment vertical="center"/>
      <protection locked="0"/>
    </xf>
    <xf numFmtId="0" fontId="22" fillId="4" borderId="56" xfId="0" applyFont="1" applyFill="1" applyBorder="1" applyAlignment="1" applyProtection="1">
      <alignment vertical="center"/>
      <protection locked="0"/>
    </xf>
    <xf numFmtId="0" fontId="22" fillId="4" borderId="70" xfId="0" applyFont="1" applyFill="1" applyBorder="1" applyAlignment="1" applyProtection="1">
      <alignment vertical="center"/>
      <protection locked="0"/>
    </xf>
    <xf numFmtId="0" fontId="22" fillId="4" borderId="72" xfId="0" applyFont="1" applyFill="1" applyBorder="1" applyAlignment="1" applyProtection="1">
      <alignment vertical="center"/>
      <protection locked="0"/>
    </xf>
    <xf numFmtId="0" fontId="22" fillId="4" borderId="73" xfId="0" applyFont="1" applyFill="1" applyBorder="1" applyAlignment="1" applyProtection="1">
      <alignment vertical="center"/>
      <protection locked="0"/>
    </xf>
    <xf numFmtId="0" fontId="22" fillId="4" borderId="74" xfId="0" applyFont="1" applyFill="1" applyBorder="1" applyAlignment="1" applyProtection="1">
      <alignment vertical="center"/>
      <protection locked="0"/>
    </xf>
    <xf numFmtId="0" fontId="19" fillId="0" borderId="75" xfId="0" applyFont="1" applyBorder="1" applyAlignment="1">
      <alignment horizontal="right" vertical="center"/>
    </xf>
    <xf numFmtId="0" fontId="19" fillId="0" borderId="39" xfId="0" applyFont="1" applyBorder="1" applyAlignment="1">
      <alignment horizontal="right" vertical="center"/>
    </xf>
    <xf numFmtId="0" fontId="19" fillId="0" borderId="76" xfId="0" applyFont="1" applyBorder="1" applyAlignment="1">
      <alignment horizontal="right" vertical="center"/>
    </xf>
    <xf numFmtId="170" fontId="17" fillId="0" borderId="4" xfId="0" applyNumberFormat="1" applyFont="1" applyBorder="1" applyAlignment="1">
      <alignment vertical="center"/>
    </xf>
    <xf numFmtId="0" fontId="19" fillId="0" borderId="77" xfId="0" applyFont="1" applyBorder="1" applyAlignment="1">
      <alignment horizontal="right" vertical="center"/>
    </xf>
    <xf numFmtId="0" fontId="19" fillId="0" borderId="26" xfId="0" applyFont="1" applyBorder="1" applyAlignment="1">
      <alignment horizontal="right" vertical="center"/>
    </xf>
    <xf numFmtId="0" fontId="19" fillId="0" borderId="46" xfId="0" applyFont="1" applyBorder="1" applyAlignment="1">
      <alignment vertical="center"/>
    </xf>
    <xf numFmtId="0" fontId="19" fillId="0" borderId="13" xfId="0" applyFont="1" applyBorder="1" applyAlignment="1">
      <alignment vertical="center"/>
    </xf>
    <xf numFmtId="0" fontId="19" fillId="0" borderId="17" xfId="0" applyFont="1" applyBorder="1" applyAlignment="1">
      <alignment vertical="center"/>
    </xf>
    <xf numFmtId="0" fontId="19" fillId="0" borderId="17" xfId="0" applyFont="1" applyBorder="1" applyAlignment="1">
      <alignment vertical="center" wrapText="1"/>
    </xf>
    <xf numFmtId="170" fontId="19" fillId="0" borderId="66" xfId="0" applyNumberFormat="1" applyFont="1" applyBorder="1" applyAlignment="1">
      <alignment vertical="center" wrapText="1"/>
    </xf>
    <xf numFmtId="0" fontId="19" fillId="0" borderId="78" xfId="0" applyFont="1" applyBorder="1" applyAlignment="1">
      <alignment horizontal="right" vertical="center"/>
    </xf>
    <xf numFmtId="170" fontId="23" fillId="0" borderId="79" xfId="1" applyNumberFormat="1" applyFont="1" applyBorder="1" applyAlignment="1" applyProtection="1">
      <alignment vertical="center"/>
    </xf>
    <xf numFmtId="1" fontId="14" fillId="0" borderId="22" xfId="0" applyNumberFormat="1" applyFont="1" applyBorder="1" applyAlignment="1">
      <alignment horizontal="left" vertical="center"/>
    </xf>
    <xf numFmtId="0" fontId="19" fillId="0" borderId="64" xfId="0" applyFont="1" applyBorder="1" applyAlignment="1">
      <alignment horizontal="left" vertical="center"/>
    </xf>
    <xf numFmtId="0" fontId="14" fillId="0" borderId="79" xfId="0" applyFont="1" applyBorder="1" applyAlignment="1">
      <alignment vertical="center"/>
    </xf>
    <xf numFmtId="0" fontId="14" fillId="0" borderId="47" xfId="0" applyFont="1" applyBorder="1" applyAlignment="1">
      <alignment vertical="center" wrapText="1"/>
    </xf>
    <xf numFmtId="0" fontId="14" fillId="0" borderId="81" xfId="0" applyFont="1" applyBorder="1" applyAlignment="1">
      <alignment vertical="center" wrapText="1"/>
    </xf>
    <xf numFmtId="0" fontId="14" fillId="0" borderId="82" xfId="0" applyFont="1" applyBorder="1" applyAlignment="1">
      <alignment vertical="center" wrapText="1"/>
    </xf>
    <xf numFmtId="14" fontId="21" fillId="4" borderId="67" xfId="0" applyNumberFormat="1" applyFont="1" applyFill="1" applyBorder="1" applyAlignment="1" applyProtection="1">
      <alignment vertical="center"/>
      <protection locked="0"/>
    </xf>
    <xf numFmtId="0" fontId="21" fillId="4" borderId="76" xfId="0" applyFont="1" applyFill="1" applyBorder="1" applyAlignment="1" applyProtection="1">
      <alignment vertical="center"/>
      <protection locked="0"/>
    </xf>
    <xf numFmtId="0" fontId="21" fillId="4" borderId="70" xfId="0" applyFont="1" applyFill="1" applyBorder="1" applyAlignment="1" applyProtection="1">
      <alignment vertical="center"/>
      <protection locked="0"/>
    </xf>
    <xf numFmtId="0" fontId="21" fillId="4" borderId="46" xfId="0" applyFont="1" applyFill="1" applyBorder="1" applyAlignment="1" applyProtection="1">
      <alignment vertical="center"/>
      <protection locked="0"/>
    </xf>
    <xf numFmtId="0" fontId="21" fillId="4" borderId="83" xfId="0" applyFont="1" applyFill="1" applyBorder="1" applyAlignment="1" applyProtection="1">
      <alignment vertical="center"/>
      <protection locked="0"/>
    </xf>
    <xf numFmtId="170" fontId="14" fillId="0" borderId="4" xfId="0" applyNumberFormat="1" applyFont="1" applyBorder="1" applyAlignment="1">
      <alignment vertical="center"/>
    </xf>
    <xf numFmtId="170" fontId="14" fillId="0" borderId="65" xfId="0" applyNumberFormat="1" applyFont="1" applyBorder="1" applyAlignment="1">
      <alignment vertical="center"/>
    </xf>
    <xf numFmtId="0" fontId="14" fillId="0" borderId="51" xfId="0" applyFont="1" applyBorder="1" applyAlignment="1">
      <alignment vertical="center" wrapText="1"/>
    </xf>
    <xf numFmtId="170" fontId="14" fillId="0" borderId="82" xfId="0" applyNumberFormat="1" applyFont="1" applyBorder="1" applyAlignment="1">
      <alignment vertical="center" wrapText="1"/>
    </xf>
    <xf numFmtId="0" fontId="21" fillId="4" borderId="39" xfId="0" applyFont="1" applyFill="1" applyBorder="1" applyAlignment="1" applyProtection="1">
      <alignment vertical="center"/>
      <protection locked="0"/>
    </xf>
    <xf numFmtId="44" fontId="21" fillId="4" borderId="55" xfId="1" applyFont="1" applyFill="1" applyBorder="1" applyAlignment="1" applyProtection="1">
      <alignment vertical="center"/>
      <protection locked="0"/>
    </xf>
    <xf numFmtId="9" fontId="21" fillId="4" borderId="55" xfId="16" applyFont="1" applyFill="1" applyBorder="1" applyAlignment="1" applyProtection="1">
      <alignment vertical="center"/>
      <protection locked="0"/>
    </xf>
    <xf numFmtId="0" fontId="21" fillId="4" borderId="26" xfId="0" applyFont="1" applyFill="1" applyBorder="1" applyAlignment="1" applyProtection="1">
      <alignment vertical="center"/>
      <protection locked="0"/>
    </xf>
    <xf numFmtId="170" fontId="7" fillId="0" borderId="4" xfId="0" applyNumberFormat="1" applyFont="1" applyBorder="1" applyAlignment="1">
      <alignment horizontal="right" vertical="center"/>
    </xf>
    <xf numFmtId="170" fontId="14" fillId="0" borderId="79" xfId="0" applyNumberFormat="1" applyFont="1" applyBorder="1" applyAlignment="1">
      <alignment vertical="center"/>
    </xf>
    <xf numFmtId="14" fontId="21" fillId="4" borderId="85" xfId="0" applyNumberFormat="1" applyFont="1" applyFill="1" applyBorder="1" applyAlignment="1" applyProtection="1">
      <alignment vertical="center"/>
      <protection locked="0"/>
    </xf>
    <xf numFmtId="0" fontId="21" fillId="4" borderId="24" xfId="0" applyFont="1" applyFill="1" applyBorder="1" applyAlignment="1" applyProtection="1">
      <alignment vertical="center"/>
      <protection locked="0"/>
    </xf>
    <xf numFmtId="0" fontId="21" fillId="4" borderId="78" xfId="0" applyFont="1" applyFill="1" applyBorder="1" applyAlignment="1" applyProtection="1">
      <alignment vertical="center"/>
      <protection locked="0"/>
    </xf>
    <xf numFmtId="44" fontId="21" fillId="4" borderId="61" xfId="1" applyFont="1" applyFill="1" applyBorder="1" applyAlignment="1" applyProtection="1">
      <alignment vertical="center"/>
      <protection locked="0"/>
    </xf>
    <xf numFmtId="44" fontId="21" fillId="4" borderId="56" xfId="1" applyFont="1" applyFill="1" applyBorder="1" applyAlignment="1" applyProtection="1">
      <alignment vertical="center"/>
      <protection locked="0"/>
    </xf>
    <xf numFmtId="0" fontId="14" fillId="0" borderId="47" xfId="0" applyFont="1" applyBorder="1" applyAlignment="1">
      <alignment vertical="center"/>
    </xf>
    <xf numFmtId="0" fontId="5" fillId="0" borderId="81" xfId="0" applyFont="1" applyBorder="1" applyAlignment="1" applyProtection="1">
      <alignment vertical="center" wrapText="1"/>
    </xf>
    <xf numFmtId="0" fontId="5" fillId="4" borderId="76" xfId="0" applyFont="1" applyFill="1" applyBorder="1" applyAlignment="1" applyProtection="1">
      <alignment vertical="center"/>
    </xf>
    <xf numFmtId="0" fontId="5" fillId="4" borderId="63" xfId="0" applyFont="1" applyFill="1" applyBorder="1" applyAlignment="1" applyProtection="1">
      <alignment vertical="center"/>
    </xf>
    <xf numFmtId="0" fontId="21" fillId="0" borderId="0" xfId="0" applyFont="1" applyBorder="1" applyAlignment="1" applyProtection="1">
      <alignment vertical="center"/>
      <protection locked="0"/>
    </xf>
    <xf numFmtId="0" fontId="19" fillId="0" borderId="75" xfId="0" applyFont="1" applyBorder="1" applyAlignment="1">
      <alignment vertical="center"/>
    </xf>
    <xf numFmtId="14" fontId="21" fillId="4" borderId="88" xfId="0" applyNumberFormat="1" applyFont="1" applyFill="1" applyBorder="1" applyAlignment="1" applyProtection="1">
      <alignment vertical="center"/>
      <protection locked="0"/>
    </xf>
    <xf numFmtId="0" fontId="21" fillId="4" borderId="89" xfId="0" applyFont="1" applyFill="1" applyBorder="1" applyAlignment="1" applyProtection="1">
      <alignment vertical="center"/>
      <protection locked="0"/>
    </xf>
    <xf numFmtId="0" fontId="21" fillId="4" borderId="72" xfId="0" applyFont="1" applyFill="1" applyBorder="1" applyAlignment="1" applyProtection="1">
      <alignment vertical="center"/>
      <protection locked="0"/>
    </xf>
    <xf numFmtId="0" fontId="21" fillId="4" borderId="74"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26" xfId="0" applyFont="1" applyBorder="1" applyAlignment="1">
      <alignment vertical="center"/>
    </xf>
    <xf numFmtId="0" fontId="14" fillId="0" borderId="90" xfId="0" applyFont="1" applyBorder="1" applyAlignment="1">
      <alignment vertical="center"/>
    </xf>
    <xf numFmtId="0" fontId="76" fillId="0" borderId="0" xfId="0" applyFont="1" applyAlignment="1" applyProtection="1">
      <alignment horizontal="left" vertical="center"/>
    </xf>
    <xf numFmtId="7" fontId="21" fillId="4" borderId="91" xfId="1" applyNumberFormat="1" applyFont="1" applyFill="1" applyBorder="1" applyAlignment="1" applyProtection="1">
      <alignment vertical="center"/>
      <protection locked="0"/>
    </xf>
    <xf numFmtId="7" fontId="21" fillId="4" borderId="71" xfId="1" applyNumberFormat="1" applyFont="1" applyFill="1" applyBorder="1" applyAlignment="1" applyProtection="1">
      <alignment vertical="center"/>
      <protection locked="0"/>
    </xf>
    <xf numFmtId="7" fontId="21" fillId="4" borderId="87" xfId="1" applyNumberFormat="1" applyFont="1" applyFill="1" applyBorder="1" applyAlignment="1" applyProtection="1">
      <alignment vertical="center"/>
      <protection locked="0"/>
    </xf>
    <xf numFmtId="0" fontId="17" fillId="0" borderId="39" xfId="0" applyFont="1" applyBorder="1" applyAlignment="1">
      <alignment vertical="center"/>
    </xf>
    <xf numFmtId="0" fontId="17" fillId="0" borderId="7" xfId="0" applyFont="1" applyBorder="1" applyAlignment="1">
      <alignment vertical="center" wrapText="1"/>
    </xf>
    <xf numFmtId="0" fontId="17" fillId="4" borderId="55" xfId="0" applyFont="1" applyFill="1" applyBorder="1" applyAlignment="1" applyProtection="1">
      <alignment vertical="center"/>
      <protection locked="0"/>
    </xf>
    <xf numFmtId="0" fontId="17" fillId="4" borderId="56" xfId="0" applyFont="1" applyFill="1" applyBorder="1" applyAlignment="1" applyProtection="1">
      <alignment vertical="center"/>
      <protection locked="0"/>
    </xf>
    <xf numFmtId="0" fontId="17" fillId="4" borderId="17" xfId="0" applyFont="1" applyFill="1" applyBorder="1" applyAlignment="1" applyProtection="1">
      <alignment vertical="center"/>
      <protection locked="0"/>
    </xf>
    <xf numFmtId="0" fontId="17" fillId="0" borderId="62" xfId="0" applyFont="1" applyBorder="1" applyAlignment="1">
      <alignment horizontal="right" vertical="center"/>
    </xf>
    <xf numFmtId="0" fontId="17" fillId="0" borderId="62" xfId="0" applyFont="1" applyBorder="1" applyAlignment="1">
      <alignment vertical="center"/>
    </xf>
    <xf numFmtId="0" fontId="17" fillId="0" borderId="13" xfId="0" applyFont="1" applyBorder="1" applyAlignment="1">
      <alignment vertical="center" wrapText="1"/>
    </xf>
    <xf numFmtId="0" fontId="17" fillId="0" borderId="7" xfId="0" applyFont="1" applyBorder="1" applyAlignment="1">
      <alignment vertical="center"/>
    </xf>
    <xf numFmtId="0" fontId="17" fillId="4" borderId="57" xfId="0" applyFont="1" applyFill="1" applyBorder="1" applyAlignment="1" applyProtection="1">
      <alignment vertical="center"/>
      <protection locked="0"/>
    </xf>
    <xf numFmtId="14" fontId="17" fillId="4" borderId="55" xfId="0" applyNumberFormat="1" applyFont="1" applyFill="1" applyBorder="1" applyAlignment="1" applyProtection="1">
      <alignment vertical="center"/>
      <protection locked="0"/>
    </xf>
    <xf numFmtId="0" fontId="17" fillId="4" borderId="58" xfId="0" applyFont="1" applyFill="1" applyBorder="1" applyAlignment="1" applyProtection="1">
      <alignment vertical="center"/>
      <protection locked="0"/>
    </xf>
    <xf numFmtId="0" fontId="17" fillId="4" borderId="12" xfId="0" applyFont="1" applyFill="1" applyBorder="1" applyAlignment="1" applyProtection="1">
      <alignment vertical="center"/>
      <protection locked="0"/>
    </xf>
    <xf numFmtId="0" fontId="17" fillId="0" borderId="22" xfId="0" applyFont="1" applyBorder="1" applyAlignment="1">
      <alignment horizontal="right" vertical="center"/>
    </xf>
    <xf numFmtId="0" fontId="17" fillId="0" borderId="92" xfId="0" applyFont="1" applyBorder="1" applyAlignment="1">
      <alignment horizontal="right" vertical="center"/>
    </xf>
    <xf numFmtId="44" fontId="17" fillId="0" borderId="59" xfId="1" applyFont="1" applyBorder="1" applyAlignment="1">
      <alignment vertical="center"/>
    </xf>
    <xf numFmtId="0" fontId="51" fillId="0" borderId="0" xfId="0" applyFont="1" applyBorder="1" applyAlignment="1">
      <alignment vertical="center"/>
    </xf>
    <xf numFmtId="0" fontId="7" fillId="0" borderId="23" xfId="0" applyFont="1" applyBorder="1" applyAlignment="1">
      <alignment horizontal="right" vertical="center"/>
    </xf>
    <xf numFmtId="0" fontId="14" fillId="0" borderId="65" xfId="0" applyFont="1" applyBorder="1" applyAlignment="1">
      <alignment vertical="center"/>
    </xf>
    <xf numFmtId="0" fontId="14" fillId="0" borderId="3" xfId="0" applyFont="1" applyBorder="1" applyAlignment="1">
      <alignment horizontal="left" vertical="center"/>
    </xf>
    <xf numFmtId="0" fontId="39" fillId="0" borderId="0" xfId="0" applyFont="1" applyBorder="1" applyAlignment="1">
      <alignment vertical="top" wrapText="1"/>
    </xf>
    <xf numFmtId="0" fontId="77" fillId="0" borderId="7" xfId="0" applyFont="1" applyFill="1" applyBorder="1" applyAlignment="1" applyProtection="1">
      <alignment horizontal="center" vertical="center"/>
    </xf>
    <xf numFmtId="0" fontId="77" fillId="0" borderId="7" xfId="0" applyNumberFormat="1" applyFont="1" applyFill="1" applyBorder="1" applyAlignment="1" applyProtection="1">
      <alignment horizontal="left" vertical="center"/>
    </xf>
    <xf numFmtId="1" fontId="77" fillId="0" borderId="7" xfId="0" applyNumberFormat="1" applyFont="1" applyFill="1" applyBorder="1" applyAlignment="1" applyProtection="1">
      <alignment horizontal="center" vertical="center"/>
    </xf>
    <xf numFmtId="171" fontId="7" fillId="7" borderId="93" xfId="0" applyNumberFormat="1" applyFont="1" applyFill="1" applyBorder="1" applyAlignment="1" applyProtection="1">
      <alignment horizontal="right" vertical="center"/>
    </xf>
    <xf numFmtId="170" fontId="7" fillId="7" borderId="93" xfId="0" applyNumberFormat="1" applyFont="1" applyFill="1" applyBorder="1" applyAlignment="1" applyProtection="1">
      <alignment horizontal="right" vertical="center"/>
    </xf>
    <xf numFmtId="171" fontId="4" fillId="7" borderId="93" xfId="0" applyNumberFormat="1" applyFont="1" applyFill="1" applyBorder="1" applyAlignment="1" applyProtection="1">
      <alignment vertical="center"/>
    </xf>
    <xf numFmtId="171" fontId="45" fillId="0" borderId="94" xfId="0" applyNumberFormat="1" applyFont="1" applyFill="1" applyBorder="1" applyAlignment="1" applyProtection="1">
      <alignment horizontal="center" vertical="center"/>
    </xf>
    <xf numFmtId="0" fontId="4" fillId="0" borderId="3" xfId="0" applyFont="1" applyFill="1" applyBorder="1" applyAlignment="1" applyProtection="1">
      <alignment vertical="center"/>
    </xf>
    <xf numFmtId="170" fontId="48" fillId="0" borderId="95" xfId="0" applyNumberFormat="1" applyFont="1" applyFill="1" applyBorder="1" applyAlignment="1" applyProtection="1">
      <alignment vertical="center"/>
    </xf>
    <xf numFmtId="170" fontId="48" fillId="0" borderId="96" xfId="0" applyNumberFormat="1" applyFont="1" applyFill="1" applyBorder="1" applyAlignment="1" applyProtection="1">
      <alignment vertical="center"/>
    </xf>
    <xf numFmtId="0" fontId="5" fillId="0" borderId="96" xfId="0" applyFont="1" applyFill="1" applyBorder="1" applyAlignment="1" applyProtection="1">
      <alignment vertical="center"/>
    </xf>
    <xf numFmtId="0" fontId="0" fillId="0" borderId="96" xfId="0" applyBorder="1"/>
    <xf numFmtId="0" fontId="52" fillId="0" borderId="96" xfId="0" applyFont="1" applyFill="1" applyBorder="1" applyAlignment="1" applyProtection="1">
      <alignment vertical="center"/>
    </xf>
    <xf numFmtId="170" fontId="52" fillId="0" borderId="96" xfId="0" applyNumberFormat="1" applyFont="1" applyFill="1" applyBorder="1" applyAlignment="1" applyProtection="1">
      <alignment vertical="center"/>
    </xf>
    <xf numFmtId="170" fontId="71" fillId="0" borderId="96" xfId="0" applyNumberFormat="1" applyFont="1" applyFill="1" applyBorder="1" applyAlignment="1" applyProtection="1">
      <alignment vertical="center"/>
    </xf>
    <xf numFmtId="170" fontId="23" fillId="0" borderId="96" xfId="0" applyNumberFormat="1" applyFont="1" applyFill="1" applyBorder="1" applyAlignment="1" applyProtection="1">
      <alignment vertical="center"/>
    </xf>
    <xf numFmtId="0" fontId="5" fillId="0" borderId="95" xfId="0" applyFont="1" applyFill="1" applyBorder="1" applyAlignment="1" applyProtection="1">
      <alignment vertical="center"/>
    </xf>
    <xf numFmtId="0" fontId="51" fillId="0" borderId="96" xfId="0" applyFont="1" applyBorder="1" applyAlignment="1" applyProtection="1">
      <alignment vertical="center"/>
    </xf>
    <xf numFmtId="0" fontId="14" fillId="0" borderId="93" xfId="0" applyFont="1" applyBorder="1" applyAlignment="1">
      <alignment vertical="center"/>
    </xf>
    <xf numFmtId="0" fontId="4" fillId="0" borderId="96" xfId="0" applyFont="1" applyFill="1" applyBorder="1" applyAlignment="1" applyProtection="1">
      <alignment horizontal="left" vertical="center"/>
    </xf>
    <xf numFmtId="0" fontId="14" fillId="0" borderId="96" xfId="0" applyFont="1" applyBorder="1" applyAlignment="1">
      <alignment vertical="center"/>
    </xf>
    <xf numFmtId="0" fontId="50" fillId="0" borderId="96" xfId="0" applyFont="1" applyFill="1" applyBorder="1" applyAlignment="1" applyProtection="1">
      <alignment horizontal="left" vertical="center"/>
    </xf>
    <xf numFmtId="0" fontId="48" fillId="0" borderId="96" xfId="0" applyFont="1" applyFill="1" applyBorder="1" applyAlignment="1" applyProtection="1">
      <alignment vertical="center"/>
    </xf>
    <xf numFmtId="0" fontId="52" fillId="0" borderId="94" xfId="0" applyFont="1" applyFill="1" applyBorder="1" applyAlignment="1" applyProtection="1">
      <alignment horizontal="left" vertical="center"/>
    </xf>
    <xf numFmtId="0" fontId="48" fillId="0" borderId="94" xfId="0" applyFont="1" applyFill="1" applyBorder="1" applyAlignment="1" applyProtection="1">
      <alignment vertical="center"/>
    </xf>
    <xf numFmtId="0" fontId="52" fillId="0" borderId="94" xfId="0" applyFont="1" applyFill="1" applyBorder="1" applyAlignment="1" applyProtection="1">
      <alignment vertical="center"/>
    </xf>
    <xf numFmtId="170" fontId="52" fillId="0" borderId="94" xfId="0" applyNumberFormat="1" applyFont="1" applyFill="1" applyBorder="1" applyAlignment="1" applyProtection="1">
      <alignment vertical="center"/>
    </xf>
    <xf numFmtId="165" fontId="6" fillId="0" borderId="0" xfId="0" applyNumberFormat="1" applyFont="1" applyFill="1" applyBorder="1" applyAlignment="1" applyProtection="1">
      <alignment vertical="center"/>
    </xf>
    <xf numFmtId="170" fontId="4" fillId="0" borderId="26" xfId="16" applyNumberFormat="1" applyFont="1" applyFill="1" applyBorder="1" applyAlignment="1" applyProtection="1">
      <alignment vertical="center"/>
    </xf>
    <xf numFmtId="164" fontId="5" fillId="0" borderId="0" xfId="0" applyNumberFormat="1" applyFont="1" applyFill="1" applyBorder="1" applyAlignment="1" applyProtection="1">
      <alignment horizontal="lef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27" fillId="0" borderId="95" xfId="0" applyFont="1" applyFill="1" applyBorder="1" applyAlignment="1" applyProtection="1">
      <alignment vertical="center"/>
    </xf>
    <xf numFmtId="0" fontId="6" fillId="0" borderId="3" xfId="0" applyFont="1" applyFill="1" applyBorder="1" applyAlignment="1" applyProtection="1">
      <alignment vertical="center"/>
    </xf>
    <xf numFmtId="0" fontId="5" fillId="0" borderId="97" xfId="0" applyFont="1" applyFill="1" applyBorder="1" applyAlignment="1" applyProtection="1">
      <alignment vertical="center"/>
    </xf>
    <xf numFmtId="0" fontId="5" fillId="0" borderId="98" xfId="0" applyFont="1" applyFill="1" applyBorder="1" applyAlignment="1" applyProtection="1">
      <alignment vertical="center"/>
    </xf>
    <xf numFmtId="0" fontId="55" fillId="0" borderId="99" xfId="0" applyFont="1" applyFill="1" applyBorder="1" applyAlignment="1" applyProtection="1">
      <alignment vertical="center"/>
    </xf>
    <xf numFmtId="0" fontId="76" fillId="0" borderId="3" xfId="0" applyFont="1" applyBorder="1" applyAlignment="1" applyProtection="1">
      <alignment horizontal="left" vertical="center"/>
    </xf>
    <xf numFmtId="170" fontId="17" fillId="0" borderId="22" xfId="0" applyNumberFormat="1" applyFont="1" applyBorder="1" applyAlignment="1">
      <alignment vertical="center"/>
    </xf>
    <xf numFmtId="0" fontId="17" fillId="0" borderId="2" xfId="0" applyFont="1" applyBorder="1" applyAlignment="1">
      <alignment vertical="center"/>
    </xf>
    <xf numFmtId="0" fontId="17" fillId="0" borderId="37" xfId="0" applyFont="1" applyBorder="1" applyAlignment="1">
      <alignment vertical="center"/>
    </xf>
    <xf numFmtId="0" fontId="17" fillId="0" borderId="82" xfId="0" applyFont="1" applyBorder="1" applyAlignment="1">
      <alignment vertical="center" wrapText="1"/>
    </xf>
    <xf numFmtId="14" fontId="14" fillId="4" borderId="67" xfId="0" applyNumberFormat="1" applyFont="1" applyFill="1" applyBorder="1" applyAlignment="1" applyProtection="1">
      <alignment vertical="center"/>
      <protection locked="0"/>
    </xf>
    <xf numFmtId="0" fontId="14" fillId="4" borderId="70" xfId="0" applyFont="1" applyFill="1" applyBorder="1" applyAlignment="1" applyProtection="1">
      <alignment vertical="center"/>
      <protection locked="0"/>
    </xf>
    <xf numFmtId="0" fontId="14" fillId="4" borderId="46" xfId="0" applyFont="1" applyFill="1" applyBorder="1" applyAlignment="1" applyProtection="1">
      <alignment vertical="center"/>
      <protection locked="0"/>
    </xf>
    <xf numFmtId="0" fontId="14" fillId="0" borderId="100" xfId="0" applyFont="1" applyBorder="1" applyAlignment="1">
      <alignment horizontal="right" vertical="center"/>
    </xf>
    <xf numFmtId="0" fontId="17" fillId="0" borderId="1" xfId="0" applyFont="1" applyBorder="1" applyAlignment="1">
      <alignment horizontal="right" vertical="center"/>
    </xf>
    <xf numFmtId="0" fontId="17" fillId="0" borderId="53" xfId="0" applyFont="1" applyBorder="1" applyAlignment="1">
      <alignment vertical="center"/>
    </xf>
    <xf numFmtId="170" fontId="17" fillId="0" borderId="54" xfId="0" applyNumberFormat="1" applyFont="1" applyBorder="1" applyAlignment="1">
      <alignment vertical="center"/>
    </xf>
    <xf numFmtId="170" fontId="17" fillId="0" borderId="101" xfId="0" applyNumberFormat="1" applyFont="1" applyBorder="1" applyAlignment="1">
      <alignment vertical="center"/>
    </xf>
    <xf numFmtId="170" fontId="17" fillId="0" borderId="82" xfId="0" applyNumberFormat="1" applyFont="1" applyBorder="1" applyAlignment="1">
      <alignment vertical="center" wrapText="1"/>
    </xf>
    <xf numFmtId="170" fontId="17" fillId="0" borderId="4" xfId="0" applyNumberFormat="1" applyFont="1" applyBorder="1" applyAlignment="1">
      <alignment horizontal="right" vertical="center"/>
    </xf>
    <xf numFmtId="170" fontId="17" fillId="0" borderId="79" xfId="0" applyNumberFormat="1" applyFont="1" applyBorder="1" applyAlignment="1">
      <alignment vertical="center"/>
    </xf>
    <xf numFmtId="170" fontId="17" fillId="0" borderId="4" xfId="1" applyNumberFormat="1" applyFont="1" applyBorder="1" applyAlignment="1">
      <alignment vertical="center"/>
    </xf>
    <xf numFmtId="0" fontId="17" fillId="0" borderId="39" xfId="0" applyFont="1" applyBorder="1" applyAlignment="1">
      <alignment horizontal="right" vertical="center"/>
    </xf>
    <xf numFmtId="0" fontId="14" fillId="0" borderId="75" xfId="0" applyFont="1" applyBorder="1" applyAlignment="1">
      <alignment horizontal="right" vertical="center"/>
    </xf>
    <xf numFmtId="0" fontId="7" fillId="0" borderId="48" xfId="0" applyFont="1" applyBorder="1" applyAlignment="1" applyProtection="1">
      <alignment horizontal="center" vertical="center" wrapText="1"/>
    </xf>
    <xf numFmtId="0" fontId="14" fillId="0" borderId="20" xfId="0" applyFont="1" applyBorder="1" applyAlignment="1">
      <alignment vertical="center"/>
    </xf>
    <xf numFmtId="44" fontId="4" fillId="0" borderId="102" xfId="1" applyFont="1" applyBorder="1" applyAlignment="1">
      <alignment vertical="center"/>
    </xf>
    <xf numFmtId="44" fontId="4" fillId="0" borderId="71" xfId="1" applyFont="1" applyBorder="1" applyAlignment="1">
      <alignment vertical="center"/>
    </xf>
    <xf numFmtId="44" fontId="4" fillId="0" borderId="84" xfId="1" applyFont="1" applyBorder="1" applyAlignment="1">
      <alignment vertical="center"/>
    </xf>
    <xf numFmtId="44" fontId="4" fillId="0" borderId="4" xfId="1" applyFont="1" applyBorder="1" applyAlignment="1">
      <alignment vertical="center"/>
    </xf>
    <xf numFmtId="44" fontId="4" fillId="0" borderId="69" xfId="1" applyFont="1" applyBorder="1" applyAlignment="1">
      <alignment vertical="center"/>
    </xf>
    <xf numFmtId="0" fontId="14" fillId="0" borderId="65" xfId="0" applyFont="1" applyBorder="1" applyAlignment="1">
      <alignment horizontal="left" vertical="center"/>
    </xf>
    <xf numFmtId="0" fontId="4" fillId="0" borderId="3" xfId="0" applyFont="1" applyBorder="1" applyAlignment="1">
      <alignment vertical="center"/>
    </xf>
    <xf numFmtId="0" fontId="4" fillId="0" borderId="0" xfId="0" applyFont="1" applyBorder="1" applyAlignment="1">
      <alignment vertical="center"/>
    </xf>
    <xf numFmtId="44" fontId="4" fillId="0" borderId="4" xfId="0" applyNumberFormat="1" applyFont="1" applyBorder="1" applyAlignment="1">
      <alignment vertical="center"/>
    </xf>
    <xf numFmtId="0" fontId="19" fillId="0" borderId="52" xfId="0" applyFont="1" applyBorder="1" applyAlignment="1">
      <alignment vertical="center"/>
    </xf>
    <xf numFmtId="170" fontId="17" fillId="0" borderId="36" xfId="0" applyNumberFormat="1" applyFont="1" applyBorder="1" applyAlignment="1">
      <alignment vertical="center"/>
    </xf>
    <xf numFmtId="0" fontId="17" fillId="0" borderId="23" xfId="0" applyFont="1" applyBorder="1" applyAlignment="1">
      <alignment vertical="center"/>
    </xf>
    <xf numFmtId="0" fontId="22" fillId="4" borderId="85" xfId="0" applyFont="1" applyFill="1" applyBorder="1" applyAlignment="1" applyProtection="1">
      <alignment vertical="center"/>
      <protection locked="0"/>
    </xf>
    <xf numFmtId="0" fontId="22" fillId="4" borderId="24" xfId="0" applyFont="1" applyFill="1" applyBorder="1" applyAlignment="1" applyProtection="1">
      <alignment vertical="center"/>
      <protection locked="0"/>
    </xf>
    <xf numFmtId="0" fontId="22" fillId="4" borderId="61" xfId="0" applyFont="1" applyFill="1" applyBorder="1" applyAlignment="1" applyProtection="1">
      <alignment vertical="center"/>
      <protection locked="0"/>
    </xf>
    <xf numFmtId="0" fontId="22" fillId="4" borderId="103" xfId="0" applyFont="1" applyFill="1" applyBorder="1" applyAlignment="1" applyProtection="1">
      <alignment vertical="center"/>
      <protection locked="0"/>
    </xf>
    <xf numFmtId="0" fontId="22" fillId="4" borderId="104" xfId="0" applyFont="1" applyFill="1" applyBorder="1" applyAlignment="1" applyProtection="1">
      <alignment vertical="center"/>
      <protection locked="0"/>
    </xf>
    <xf numFmtId="0" fontId="22" fillId="4" borderId="105" xfId="0" applyFont="1" applyFill="1" applyBorder="1" applyAlignment="1" applyProtection="1">
      <alignment vertical="center"/>
      <protection locked="0"/>
    </xf>
    <xf numFmtId="170" fontId="23" fillId="0" borderId="90" xfId="1" applyNumberFormat="1" applyFont="1" applyBorder="1" applyAlignment="1" applyProtection="1">
      <alignment vertical="center"/>
    </xf>
    <xf numFmtId="0" fontId="19" fillId="0" borderId="95" xfId="0" applyFont="1" applyBorder="1" applyAlignment="1">
      <alignment horizontal="right" vertical="center"/>
    </xf>
    <xf numFmtId="0" fontId="19" fillId="0" borderId="96" xfId="0" applyFont="1" applyBorder="1" applyAlignment="1">
      <alignment horizontal="right" vertical="center"/>
    </xf>
    <xf numFmtId="0" fontId="19" fillId="0" borderId="23" xfId="0" applyFont="1" applyBorder="1" applyAlignment="1">
      <alignment horizontal="right" vertical="center"/>
    </xf>
    <xf numFmtId="170" fontId="23" fillId="0" borderId="23" xfId="1" applyNumberFormat="1" applyFont="1" applyBorder="1" applyAlignment="1" applyProtection="1">
      <alignment vertical="center"/>
    </xf>
    <xf numFmtId="0" fontId="76" fillId="0" borderId="75" xfId="0" applyFont="1" applyBorder="1" applyAlignment="1" applyProtection="1">
      <alignment horizontal="left" vertical="center"/>
    </xf>
    <xf numFmtId="0" fontId="19" fillId="0" borderId="77" xfId="0" applyFont="1" applyBorder="1" applyAlignment="1">
      <alignment horizontal="left" vertical="center"/>
    </xf>
    <xf numFmtId="0" fontId="7" fillId="0" borderId="75" xfId="0" applyFont="1" applyBorder="1" applyAlignment="1">
      <alignment horizontal="right" vertical="center"/>
    </xf>
    <xf numFmtId="0" fontId="7" fillId="0" borderId="39" xfId="0" applyFont="1" applyBorder="1" applyAlignment="1">
      <alignment horizontal="right" vertical="center"/>
    </xf>
    <xf numFmtId="0" fontId="7" fillId="0" borderId="76" xfId="0" applyFont="1" applyBorder="1" applyAlignment="1">
      <alignment horizontal="right" vertical="center"/>
    </xf>
    <xf numFmtId="0" fontId="21" fillId="4" borderId="103" xfId="0" applyFont="1" applyFill="1" applyBorder="1" applyAlignment="1" applyProtection="1">
      <alignment vertical="center"/>
      <protection locked="0"/>
    </xf>
    <xf numFmtId="0" fontId="21" fillId="4" borderId="104" xfId="0" applyFont="1" applyFill="1" applyBorder="1" applyAlignment="1" applyProtection="1">
      <alignment vertical="center"/>
      <protection locked="0"/>
    </xf>
    <xf numFmtId="0" fontId="21" fillId="4" borderId="109" xfId="0" applyFont="1" applyFill="1" applyBorder="1" applyAlignment="1" applyProtection="1">
      <alignment vertical="center"/>
      <protection locked="0"/>
    </xf>
    <xf numFmtId="0" fontId="21" fillId="4" borderId="105" xfId="0" applyFont="1" applyFill="1" applyBorder="1" applyAlignment="1" applyProtection="1">
      <alignment vertical="center"/>
      <protection locked="0"/>
    </xf>
    <xf numFmtId="0" fontId="21" fillId="4" borderId="85" xfId="0" applyFont="1" applyFill="1" applyBorder="1" applyAlignment="1" applyProtection="1">
      <alignment vertical="center"/>
      <protection locked="0"/>
    </xf>
    <xf numFmtId="0" fontId="5" fillId="4" borderId="78" xfId="0" applyFont="1" applyFill="1" applyBorder="1" applyAlignment="1" applyProtection="1">
      <alignment vertical="center"/>
    </xf>
    <xf numFmtId="0" fontId="21" fillId="0" borderId="39" xfId="0" applyFont="1" applyBorder="1" applyAlignment="1" applyProtection="1">
      <alignment vertical="center"/>
      <protection locked="0"/>
    </xf>
    <xf numFmtId="0" fontId="7" fillId="0" borderId="96" xfId="0" applyFont="1" applyBorder="1" applyAlignment="1">
      <alignment horizontal="right" vertical="center"/>
    </xf>
    <xf numFmtId="0" fontId="7" fillId="0" borderId="95" xfId="0" applyFont="1" applyBorder="1" applyAlignment="1">
      <alignment horizontal="right" vertical="center"/>
    </xf>
    <xf numFmtId="44" fontId="7" fillId="0" borderId="96" xfId="1" applyFont="1" applyBorder="1" applyAlignment="1">
      <alignment horizontal="right" vertical="center"/>
    </xf>
    <xf numFmtId="0" fontId="7" fillId="0" borderId="110" xfId="0" applyFont="1" applyBorder="1" applyAlignment="1">
      <alignment vertical="center"/>
    </xf>
    <xf numFmtId="0" fontId="14" fillId="0" borderId="111" xfId="0" applyFont="1" applyBorder="1" applyAlignment="1">
      <alignment vertical="center"/>
    </xf>
    <xf numFmtId="0" fontId="14" fillId="4" borderId="112" xfId="0" applyFont="1" applyFill="1" applyBorder="1" applyAlignment="1" applyProtection="1">
      <alignment vertical="center"/>
      <protection locked="0"/>
    </xf>
    <xf numFmtId="0" fontId="14" fillId="4" borderId="70" xfId="0" applyFont="1" applyFill="1" applyBorder="1" applyAlignment="1">
      <alignment horizontal="left" vertical="center"/>
    </xf>
    <xf numFmtId="0" fontId="16" fillId="0" borderId="52" xfId="0" applyFont="1" applyBorder="1" applyAlignment="1">
      <alignment horizontal="left" vertical="center"/>
    </xf>
    <xf numFmtId="0" fontId="16" fillId="0" borderId="75" xfId="0" applyFont="1" applyBorder="1" applyAlignment="1">
      <alignment vertical="center"/>
    </xf>
    <xf numFmtId="14" fontId="21" fillId="4" borderId="67" xfId="0" applyNumberFormat="1" applyFont="1" applyFill="1" applyBorder="1" applyAlignment="1" applyProtection="1">
      <alignment horizontal="left" vertical="center"/>
      <protection locked="0"/>
    </xf>
    <xf numFmtId="0" fontId="21" fillId="4" borderId="70" xfId="0" applyFont="1" applyFill="1" applyBorder="1" applyAlignment="1" applyProtection="1">
      <alignment horizontal="left" vertical="center"/>
      <protection locked="0"/>
    </xf>
    <xf numFmtId="0" fontId="21" fillId="4" borderId="46" xfId="0" applyFont="1" applyFill="1" applyBorder="1" applyAlignment="1" applyProtection="1">
      <alignment horizontal="left" vertical="center"/>
      <protection locked="0"/>
    </xf>
    <xf numFmtId="44" fontId="7" fillId="0" borderId="66" xfId="1" applyFont="1" applyBorder="1" applyAlignment="1">
      <alignment vertical="center"/>
    </xf>
    <xf numFmtId="44" fontId="7" fillId="0" borderId="114" xfId="1" applyFont="1" applyBorder="1" applyAlignment="1">
      <alignment vertical="center"/>
    </xf>
    <xf numFmtId="44" fontId="7" fillId="0" borderId="115" xfId="1" applyFont="1" applyBorder="1" applyAlignment="1">
      <alignment vertical="center"/>
    </xf>
    <xf numFmtId="7" fontId="7" fillId="0" borderId="114" xfId="1" applyNumberFormat="1" applyFont="1" applyBorder="1" applyAlignment="1">
      <alignment vertical="center"/>
    </xf>
    <xf numFmtId="0" fontId="7" fillId="6" borderId="49" xfId="0" applyFont="1" applyFill="1" applyBorder="1" applyAlignment="1" applyProtection="1">
      <alignment horizontal="center" vertical="center" wrapText="1"/>
    </xf>
    <xf numFmtId="0" fontId="4" fillId="2" borderId="30" xfId="0" applyFont="1" applyFill="1" applyBorder="1" applyAlignment="1" applyProtection="1">
      <alignment vertical="center" wrapText="1"/>
    </xf>
    <xf numFmtId="0" fontId="4" fillId="2" borderId="30" xfId="0" applyFont="1" applyFill="1" applyBorder="1" applyAlignment="1" applyProtection="1">
      <alignment vertical="center"/>
    </xf>
    <xf numFmtId="0" fontId="14" fillId="0" borderId="20" xfId="0" applyFont="1" applyBorder="1" applyAlignment="1">
      <alignment horizontal="right" vertical="center"/>
    </xf>
    <xf numFmtId="0" fontId="17" fillId="0" borderId="2" xfId="0" applyFont="1" applyBorder="1" applyAlignment="1">
      <alignment horizontal="right" vertical="center"/>
    </xf>
    <xf numFmtId="0" fontId="19" fillId="0" borderId="19" xfId="0" applyFont="1" applyBorder="1" applyAlignment="1">
      <alignment horizontal="right" vertical="center"/>
    </xf>
    <xf numFmtId="49" fontId="7" fillId="0" borderId="116" xfId="0" applyNumberFormat="1" applyFont="1" applyBorder="1" applyProtection="1"/>
    <xf numFmtId="49" fontId="7" fillId="0" borderId="117" xfId="0" applyNumberFormat="1" applyFont="1" applyFill="1" applyBorder="1" applyAlignment="1" applyProtection="1">
      <alignment horizontal="center" wrapText="1"/>
    </xf>
    <xf numFmtId="15" fontId="7" fillId="8" borderId="78" xfId="0" applyNumberFormat="1" applyFont="1" applyFill="1" applyBorder="1" applyAlignment="1" applyProtection="1">
      <alignment horizontal="center"/>
    </xf>
    <xf numFmtId="15" fontId="7" fillId="8" borderId="76" xfId="0" applyNumberFormat="1" applyFont="1" applyFill="1" applyBorder="1" applyAlignment="1" applyProtection="1">
      <alignment horizontal="center"/>
    </xf>
    <xf numFmtId="176" fontId="17" fillId="4" borderId="55" xfId="0" applyNumberFormat="1" applyFont="1" applyFill="1" applyBorder="1" applyAlignment="1" applyProtection="1">
      <alignment vertical="center"/>
      <protection locked="0"/>
    </xf>
    <xf numFmtId="176" fontId="17" fillId="4" borderId="56" xfId="0" applyNumberFormat="1" applyFont="1" applyFill="1" applyBorder="1" applyAlignment="1" applyProtection="1">
      <alignment vertical="center"/>
      <protection locked="0"/>
    </xf>
    <xf numFmtId="176" fontId="17" fillId="4" borderId="17" xfId="0" applyNumberFormat="1" applyFont="1" applyFill="1" applyBorder="1" applyAlignment="1" applyProtection="1">
      <alignment vertical="center"/>
      <protection locked="0"/>
    </xf>
    <xf numFmtId="177" fontId="21" fillId="4" borderId="61" xfId="0" applyNumberFormat="1" applyFont="1" applyFill="1" applyBorder="1" applyAlignment="1" applyProtection="1">
      <alignment vertical="center"/>
      <protection locked="0"/>
    </xf>
    <xf numFmtId="177" fontId="21" fillId="4" borderId="56" xfId="0" applyNumberFormat="1" applyFont="1" applyFill="1" applyBorder="1" applyAlignment="1" applyProtection="1">
      <alignment vertical="center"/>
      <protection locked="0"/>
    </xf>
    <xf numFmtId="177" fontId="21" fillId="4" borderId="105" xfId="0" applyNumberFormat="1" applyFont="1" applyFill="1" applyBorder="1" applyAlignment="1" applyProtection="1">
      <alignment vertical="center"/>
      <protection locked="0"/>
    </xf>
    <xf numFmtId="0" fontId="4" fillId="0" borderId="4" xfId="0" applyFont="1" applyBorder="1"/>
    <xf numFmtId="0" fontId="57" fillId="3" borderId="20" xfId="0" applyFont="1" applyFill="1" applyBorder="1" applyAlignment="1" applyProtection="1">
      <alignment vertical="center"/>
    </xf>
    <xf numFmtId="0" fontId="57" fillId="3" borderId="2" xfId="0" applyFont="1" applyFill="1" applyBorder="1" applyAlignment="1" applyProtection="1">
      <alignment vertical="center"/>
    </xf>
    <xf numFmtId="0" fontId="16" fillId="3" borderId="21" xfId="0" applyFont="1" applyFill="1" applyBorder="1" applyAlignment="1" applyProtection="1">
      <alignment vertical="center"/>
    </xf>
    <xf numFmtId="0" fontId="15" fillId="3" borderId="22" xfId="0" applyFont="1" applyFill="1" applyBorder="1" applyAlignment="1" applyProtection="1">
      <alignment vertical="center"/>
    </xf>
    <xf numFmtId="0" fontId="17" fillId="3" borderId="22" xfId="0" applyFont="1" applyFill="1" applyBorder="1" applyAlignment="1" applyProtection="1">
      <alignment vertical="center"/>
    </xf>
    <xf numFmtId="0" fontId="14" fillId="0" borderId="118" xfId="0" applyFont="1" applyBorder="1" applyAlignment="1">
      <alignment vertical="center"/>
    </xf>
    <xf numFmtId="0" fontId="24" fillId="0" borderId="0" xfId="0" applyFont="1" applyBorder="1" applyAlignment="1">
      <alignment horizontal="right" vertical="center"/>
    </xf>
    <xf numFmtId="7" fontId="24" fillId="0" borderId="102" xfId="1" applyNumberFormat="1" applyFont="1" applyBorder="1" applyAlignment="1">
      <alignment vertical="center"/>
    </xf>
    <xf numFmtId="7" fontId="7" fillId="0" borderId="119" xfId="1" applyNumberFormat="1" applyFont="1" applyBorder="1" applyAlignment="1">
      <alignment vertical="center"/>
    </xf>
    <xf numFmtId="0" fontId="5" fillId="4" borderId="20"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7"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15" fontId="9" fillId="4" borderId="28" xfId="0" applyNumberFormat="1" applyFont="1" applyFill="1" applyBorder="1" applyAlignment="1" applyProtection="1">
      <alignment vertical="center"/>
      <protection locked="0"/>
    </xf>
    <xf numFmtId="0" fontId="5" fillId="4" borderId="28"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0" fillId="4" borderId="0" xfId="0" applyFill="1" applyBorder="1" applyAlignment="1">
      <alignment horizontal="center" vertical="center"/>
    </xf>
    <xf numFmtId="0" fontId="0" fillId="4" borderId="0" xfId="0" applyFill="1" applyBorder="1" applyAlignment="1">
      <alignment vertical="center"/>
    </xf>
    <xf numFmtId="0" fontId="5" fillId="4" borderId="3"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4" borderId="28" xfId="0" applyFont="1" applyFill="1" applyBorder="1" applyAlignment="1" applyProtection="1">
      <alignment vertical="center"/>
      <protection locked="0"/>
    </xf>
    <xf numFmtId="0" fontId="5" fillId="4" borderId="120" xfId="0" applyFont="1" applyFill="1" applyBorder="1" applyAlignment="1" applyProtection="1">
      <alignment vertical="center"/>
      <protection locked="0"/>
    </xf>
    <xf numFmtId="0" fontId="4" fillId="4" borderId="28"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0" xfId="0" applyFont="1" applyFill="1" applyBorder="1" applyAlignment="1" applyProtection="1">
      <alignment horizontal="right"/>
      <protection locked="0"/>
    </xf>
    <xf numFmtId="0" fontId="4" fillId="4" borderId="4" xfId="0" applyFont="1" applyFill="1" applyBorder="1" applyAlignment="1" applyProtection="1">
      <alignment vertical="center"/>
      <protection locked="0"/>
    </xf>
    <xf numFmtId="0" fontId="5" fillId="4" borderId="21" xfId="0" applyFont="1" applyFill="1" applyBorder="1" applyAlignment="1" applyProtection="1">
      <alignment vertical="center"/>
      <protection locked="0"/>
    </xf>
    <xf numFmtId="0" fontId="4" fillId="4" borderId="22" xfId="0" applyFont="1" applyFill="1" applyBorder="1" applyAlignment="1" applyProtection="1">
      <alignment vertical="center"/>
      <protection locked="0"/>
    </xf>
    <xf numFmtId="0" fontId="4" fillId="4" borderId="36" xfId="0" applyFont="1" applyFill="1" applyBorder="1" applyAlignment="1" applyProtection="1">
      <alignment vertical="center"/>
      <protection locked="0"/>
    </xf>
    <xf numFmtId="0" fontId="7" fillId="0" borderId="116" xfId="0" applyFont="1" applyBorder="1" applyAlignment="1" applyProtection="1">
      <alignment horizontal="center" vertical="center" wrapText="1"/>
    </xf>
    <xf numFmtId="0" fontId="45" fillId="0" borderId="0" xfId="0" applyFont="1" applyBorder="1" applyAlignment="1">
      <alignment horizontal="center" vertical="center" wrapText="1"/>
    </xf>
    <xf numFmtId="0" fontId="45" fillId="0" borderId="24" xfId="0" applyFont="1" applyBorder="1" applyAlignment="1">
      <alignment horizontal="center" vertical="center" wrapText="1"/>
    </xf>
    <xf numFmtId="0" fontId="55" fillId="0" borderId="0" xfId="0" applyFont="1" applyBorder="1" applyAlignment="1">
      <alignment horizontal="right" vertical="center"/>
    </xf>
    <xf numFmtId="0" fontId="67" fillId="0" borderId="0" xfId="0" applyFont="1" applyBorder="1" applyAlignment="1" applyProtection="1">
      <alignment horizontal="center" vertical="center" wrapText="1"/>
    </xf>
    <xf numFmtId="0" fontId="67" fillId="0" borderId="0" xfId="0" applyFont="1" applyBorder="1" applyAlignment="1">
      <alignment horizontal="center" vertical="center" wrapText="1"/>
    </xf>
    <xf numFmtId="0" fontId="17" fillId="0" borderId="6" xfId="0" applyFont="1" applyBorder="1" applyAlignment="1">
      <alignment horizontal="justify" vertical="top" wrapText="1"/>
    </xf>
    <xf numFmtId="0" fontId="17" fillId="0" borderId="8" xfId="0" applyFont="1" applyBorder="1" applyAlignment="1">
      <alignment horizontal="justify" vertical="top" wrapText="1"/>
    </xf>
    <xf numFmtId="0" fontId="19" fillId="0" borderId="121" xfId="0" applyFont="1" applyBorder="1" applyAlignment="1">
      <alignment horizontal="justify" vertical="top" wrapText="1"/>
    </xf>
    <xf numFmtId="0" fontId="17" fillId="0" borderId="5" xfId="0" applyFont="1" applyBorder="1" applyAlignment="1">
      <alignment horizontal="justify" vertical="top" wrapText="1"/>
    </xf>
    <xf numFmtId="0" fontId="17" fillId="0" borderId="77"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17" fillId="0" borderId="27" xfId="0" applyFont="1" applyFill="1" applyBorder="1" applyAlignment="1" applyProtection="1">
      <alignment horizontal="right" vertical="center"/>
    </xf>
    <xf numFmtId="0" fontId="17" fillId="0" borderId="27" xfId="0" applyFont="1" applyBorder="1" applyAlignment="1" applyProtection="1">
      <alignment horizontal="right" vertical="center"/>
    </xf>
    <xf numFmtId="0" fontId="17" fillId="0" borderId="38" xfId="0" applyFont="1" applyFill="1" applyBorder="1" applyAlignment="1" applyProtection="1">
      <alignment horizontal="right" vertical="center"/>
    </xf>
    <xf numFmtId="0" fontId="17" fillId="0" borderId="122" xfId="0" applyFont="1" applyFill="1" applyBorder="1" applyAlignment="1" applyProtection="1">
      <alignment horizontal="right" vertical="center"/>
    </xf>
    <xf numFmtId="0" fontId="17" fillId="0" borderId="31" xfId="0" applyFont="1" applyFill="1" applyBorder="1" applyAlignment="1" applyProtection="1">
      <alignment horizontal="right" vertical="center"/>
    </xf>
    <xf numFmtId="0" fontId="17" fillId="0" borderId="31" xfId="0" applyFont="1" applyBorder="1" applyAlignment="1" applyProtection="1">
      <alignment horizontal="right" vertical="center"/>
    </xf>
    <xf numFmtId="0" fontId="17" fillId="0" borderId="28" xfId="0" applyFont="1" applyFill="1" applyBorder="1" applyAlignment="1" applyProtection="1">
      <alignment horizontal="right" vertical="center"/>
    </xf>
    <xf numFmtId="0" fontId="17" fillId="0" borderId="123" xfId="0" applyFont="1" applyFill="1" applyBorder="1" applyAlignment="1" applyProtection="1">
      <alignment horizontal="right" vertical="center"/>
    </xf>
    <xf numFmtId="0" fontId="4" fillId="0" borderId="28" xfId="0" applyFont="1" applyFill="1" applyBorder="1" applyAlignment="1" applyProtection="1">
      <alignment horizontal="right" vertical="center"/>
    </xf>
    <xf numFmtId="0" fontId="4" fillId="0" borderId="31" xfId="0" applyFont="1" applyFill="1" applyBorder="1" applyAlignment="1" applyProtection="1">
      <alignment horizontal="right" vertical="center"/>
    </xf>
    <xf numFmtId="0" fontId="17" fillId="0" borderId="124" xfId="0" applyFont="1" applyFill="1" applyBorder="1" applyAlignment="1" applyProtection="1">
      <alignment horizontal="right" vertical="center"/>
    </xf>
    <xf numFmtId="0" fontId="4" fillId="0" borderId="29" xfId="0" applyFont="1" applyFill="1" applyBorder="1" applyAlignment="1" applyProtection="1">
      <alignment horizontal="right" vertical="center"/>
    </xf>
    <xf numFmtId="0" fontId="17" fillId="0" borderId="40" xfId="0" applyFont="1" applyFill="1" applyBorder="1" applyAlignment="1" applyProtection="1">
      <alignment horizontal="right" vertical="center"/>
    </xf>
    <xf numFmtId="0" fontId="17" fillId="0" borderId="40" xfId="0" applyFont="1" applyBorder="1" applyAlignment="1" applyProtection="1">
      <alignment horizontal="right" vertical="center"/>
    </xf>
    <xf numFmtId="0" fontId="17" fillId="0" borderId="42" xfId="0" applyFont="1" applyFill="1" applyBorder="1" applyAlignment="1" applyProtection="1">
      <alignment horizontal="right" vertical="center"/>
    </xf>
    <xf numFmtId="0" fontId="83" fillId="0" borderId="78" xfId="0" applyFont="1" applyFill="1" applyBorder="1" applyAlignment="1" applyProtection="1">
      <alignment horizontal="right" vertical="center"/>
    </xf>
    <xf numFmtId="9" fontId="34" fillId="4" borderId="7" xfId="0" applyNumberFormat="1" applyFont="1" applyFill="1" applyBorder="1" applyAlignment="1" applyProtection="1">
      <alignment horizontal="center" vertical="center"/>
      <protection locked="0"/>
    </xf>
    <xf numFmtId="0" fontId="17" fillId="3" borderId="125" xfId="0" applyFont="1" applyFill="1" applyBorder="1" applyAlignment="1" applyProtection="1">
      <alignment horizontal="right" vertical="center"/>
    </xf>
    <xf numFmtId="0" fontId="77" fillId="0" borderId="24" xfId="0" applyFont="1" applyFill="1" applyBorder="1" applyAlignment="1" applyProtection="1">
      <alignment horizontal="center" vertical="center"/>
    </xf>
    <xf numFmtId="0" fontId="17" fillId="0" borderId="51" xfId="0" applyFont="1" applyFill="1" applyBorder="1" applyAlignment="1" applyProtection="1">
      <alignment horizontal="right" vertical="center"/>
    </xf>
    <xf numFmtId="44" fontId="17" fillId="9" borderId="4" xfId="1" applyFont="1" applyFill="1" applyBorder="1" applyAlignment="1" applyProtection="1">
      <alignment vertical="center"/>
      <protection hidden="1"/>
    </xf>
    <xf numFmtId="0" fontId="17" fillId="0" borderId="4" xfId="0" applyFont="1" applyFill="1" applyBorder="1" applyAlignment="1" applyProtection="1">
      <alignment horizontal="right" vertical="center"/>
    </xf>
    <xf numFmtId="44" fontId="17" fillId="0" borderId="4" xfId="1" applyFont="1" applyFill="1" applyBorder="1" applyAlignment="1" applyProtection="1">
      <alignment vertical="center"/>
      <protection hidden="1"/>
    </xf>
    <xf numFmtId="44" fontId="17" fillId="10" borderId="82" xfId="1" applyFont="1" applyFill="1" applyBorder="1" applyAlignment="1" applyProtection="1">
      <alignment vertical="center"/>
      <protection hidden="1"/>
    </xf>
    <xf numFmtId="0" fontId="7" fillId="11" borderId="84" xfId="0" applyFont="1" applyFill="1" applyBorder="1" applyAlignment="1" applyProtection="1">
      <alignment horizontal="center" vertical="center" wrapText="1"/>
    </xf>
    <xf numFmtId="171" fontId="4" fillId="0" borderId="126" xfId="0" applyNumberFormat="1" applyFont="1" applyFill="1" applyBorder="1" applyAlignment="1" applyProtection="1">
      <alignment horizontal="right" vertical="center"/>
    </xf>
    <xf numFmtId="0" fontId="4" fillId="2" borderId="127" xfId="0" applyFont="1" applyFill="1" applyBorder="1" applyAlignment="1" applyProtection="1">
      <alignment vertical="center"/>
    </xf>
    <xf numFmtId="171" fontId="4" fillId="7" borderId="111" xfId="0" applyNumberFormat="1" applyFont="1" applyFill="1" applyBorder="1" applyAlignment="1" applyProtection="1">
      <alignment vertical="center"/>
    </xf>
    <xf numFmtId="0" fontId="7" fillId="11" borderId="49" xfId="0" applyFont="1" applyFill="1" applyBorder="1" applyAlignment="1" applyProtection="1">
      <alignment horizontal="center" vertical="center" wrapText="1"/>
    </xf>
    <xf numFmtId="44" fontId="4" fillId="4" borderId="102" xfId="0" applyNumberFormat="1" applyFont="1" applyFill="1" applyBorder="1" applyAlignment="1" applyProtection="1">
      <alignment horizontal="right" vertical="center"/>
      <protection locked="0"/>
    </xf>
    <xf numFmtId="44" fontId="4" fillId="0" borderId="102" xfId="0" applyNumberFormat="1" applyFont="1" applyFill="1" applyBorder="1" applyAlignment="1" applyProtection="1">
      <alignment horizontal="right" vertical="center"/>
    </xf>
    <xf numFmtId="44" fontId="4" fillId="4" borderId="82" xfId="0" applyNumberFormat="1" applyFont="1" applyFill="1" applyBorder="1" applyAlignment="1" applyProtection="1">
      <alignment horizontal="right" vertical="center"/>
      <protection locked="0"/>
    </xf>
    <xf numFmtId="44" fontId="4" fillId="0" borderId="82" xfId="0" applyNumberFormat="1" applyFont="1" applyFill="1" applyBorder="1" applyAlignment="1" applyProtection="1">
      <alignment horizontal="right" vertical="center"/>
    </xf>
    <xf numFmtId="44" fontId="4" fillId="4" borderId="84" xfId="0" applyNumberFormat="1" applyFont="1" applyFill="1" applyBorder="1" applyAlignment="1" applyProtection="1">
      <alignment horizontal="right" vertical="center"/>
      <protection locked="0"/>
    </xf>
    <xf numFmtId="44" fontId="4" fillId="0" borderId="84" xfId="0" applyNumberFormat="1" applyFont="1" applyFill="1" applyBorder="1" applyAlignment="1" applyProtection="1">
      <alignment horizontal="right" vertical="center"/>
    </xf>
    <xf numFmtId="44" fontId="7" fillId="12" borderId="128" xfId="0" applyNumberFormat="1" applyFont="1" applyFill="1" applyBorder="1" applyAlignment="1" applyProtection="1">
      <alignment horizontal="right" vertical="center"/>
    </xf>
    <xf numFmtId="44" fontId="7" fillId="0" borderId="128" xfId="0" applyNumberFormat="1" applyFont="1" applyFill="1" applyBorder="1" applyAlignment="1" applyProtection="1">
      <alignment horizontal="right" vertical="center"/>
    </xf>
    <xf numFmtId="44" fontId="4" fillId="0" borderId="102" xfId="0" applyNumberFormat="1" applyFont="1" applyBorder="1" applyAlignment="1" applyProtection="1">
      <alignment horizontal="right" vertical="center"/>
    </xf>
    <xf numFmtId="44" fontId="4" fillId="4" borderId="129" xfId="0" applyNumberFormat="1" applyFont="1" applyFill="1" applyBorder="1" applyAlignment="1" applyProtection="1">
      <alignment horizontal="right" vertical="center"/>
      <protection locked="0"/>
    </xf>
    <xf numFmtId="44" fontId="4" fillId="0" borderId="129" xfId="0" applyNumberFormat="1" applyFont="1" applyBorder="1" applyAlignment="1" applyProtection="1">
      <alignment horizontal="right" vertical="center"/>
    </xf>
    <xf numFmtId="44" fontId="7" fillId="12" borderId="43" xfId="0" applyNumberFormat="1" applyFont="1" applyFill="1" applyBorder="1" applyAlignment="1" applyProtection="1">
      <alignment horizontal="right" vertical="center"/>
    </xf>
    <xf numFmtId="44" fontId="7" fillId="0" borderId="43" xfId="0" applyNumberFormat="1" applyFont="1" applyFill="1" applyBorder="1" applyAlignment="1" applyProtection="1">
      <alignment horizontal="right" vertical="center"/>
    </xf>
    <xf numFmtId="0" fontId="34" fillId="0" borderId="0" xfId="0" applyFont="1" applyFill="1"/>
    <xf numFmtId="0" fontId="84" fillId="0" borderId="0" xfId="0" applyFont="1" applyFill="1"/>
    <xf numFmtId="0" fontId="24" fillId="0" borderId="15" xfId="0" applyFont="1" applyFill="1" applyBorder="1" applyAlignment="1"/>
    <xf numFmtId="0" fontId="24" fillId="0" borderId="16" xfId="0" applyFont="1" applyFill="1" applyBorder="1" applyAlignment="1"/>
    <xf numFmtId="0" fontId="24" fillId="0" borderId="16" xfId="0" applyFont="1" applyFill="1" applyBorder="1" applyAlignment="1" applyProtection="1">
      <alignment wrapText="1"/>
    </xf>
    <xf numFmtId="0" fontId="24" fillId="0" borderId="16" xfId="0" applyFont="1" applyFill="1" applyBorder="1" applyAlignment="1" applyProtection="1"/>
    <xf numFmtId="0" fontId="24" fillId="0" borderId="16" xfId="0" applyFont="1" applyFill="1" applyBorder="1" applyAlignment="1" applyProtection="1">
      <alignment horizontal="center" wrapText="1"/>
    </xf>
    <xf numFmtId="0" fontId="24" fillId="0" borderId="9" xfId="0" applyFont="1" applyFill="1" applyBorder="1" applyAlignment="1">
      <alignment horizontal="center"/>
    </xf>
    <xf numFmtId="0" fontId="31" fillId="0" borderId="6" xfId="0" applyFont="1" applyFill="1" applyBorder="1" applyAlignment="1">
      <alignment vertical="center"/>
    </xf>
    <xf numFmtId="0" fontId="31" fillId="0" borderId="7" xfId="0" applyFont="1" applyBorder="1"/>
    <xf numFmtId="9" fontId="31" fillId="0" borderId="7" xfId="16" applyFont="1" applyFill="1" applyBorder="1" applyAlignment="1">
      <alignment horizontal="center" vertical="center" wrapText="1"/>
    </xf>
    <xf numFmtId="0" fontId="31" fillId="0" borderId="7" xfId="0" applyFont="1" applyFill="1" applyBorder="1" applyAlignment="1">
      <alignment vertical="center"/>
    </xf>
    <xf numFmtId="9" fontId="31" fillId="0" borderId="7" xfId="16" applyFont="1" applyFill="1" applyBorder="1" applyAlignment="1">
      <alignment vertical="center"/>
    </xf>
    <xf numFmtId="10" fontId="31" fillId="0" borderId="33" xfId="0" applyNumberFormat="1" applyFont="1" applyFill="1" applyBorder="1" applyAlignment="1">
      <alignment vertical="center"/>
    </xf>
    <xf numFmtId="0" fontId="31" fillId="0" borderId="8" xfId="0" applyFont="1" applyFill="1" applyBorder="1" applyAlignment="1">
      <alignment vertical="center"/>
    </xf>
    <xf numFmtId="0" fontId="31" fillId="0" borderId="18" xfId="0" applyFont="1" applyBorder="1"/>
    <xf numFmtId="9" fontId="31" fillId="0" borderId="18" xfId="16" applyFont="1" applyFill="1" applyBorder="1" applyAlignment="1">
      <alignment horizontal="center" vertical="center" wrapText="1"/>
    </xf>
    <xf numFmtId="0" fontId="31" fillId="0" borderId="18" xfId="0" applyFont="1" applyFill="1" applyBorder="1" applyAlignment="1">
      <alignment vertical="center"/>
    </xf>
    <xf numFmtId="9" fontId="31" fillId="0" borderId="18" xfId="16" applyFont="1" applyFill="1" applyBorder="1" applyAlignment="1">
      <alignment vertical="center"/>
    </xf>
    <xf numFmtId="10" fontId="31" fillId="0" borderId="34" xfId="0" applyNumberFormat="1" applyFont="1" applyFill="1" applyBorder="1" applyAlignment="1">
      <alignment vertical="center"/>
    </xf>
    <xf numFmtId="49" fontId="19" fillId="4" borderId="7" xfId="0" applyNumberFormat="1" applyFont="1" applyFill="1" applyBorder="1" applyAlignment="1" applyProtection="1">
      <alignment vertical="center"/>
      <protection locked="0"/>
    </xf>
    <xf numFmtId="0" fontId="7" fillId="6" borderId="130" xfId="0" applyFont="1" applyFill="1" applyBorder="1" applyAlignment="1" applyProtection="1">
      <alignment horizontal="center" vertical="center" wrapText="1"/>
    </xf>
    <xf numFmtId="0" fontId="7" fillId="6" borderId="119" xfId="0" applyFont="1" applyFill="1" applyBorder="1" applyAlignment="1" applyProtection="1">
      <alignment horizontal="center" vertical="center" wrapText="1"/>
    </xf>
    <xf numFmtId="0" fontId="27" fillId="4" borderId="131" xfId="0" applyFont="1" applyFill="1" applyBorder="1" applyAlignment="1" applyProtection="1">
      <alignment horizontal="center" vertical="center"/>
      <protection locked="0"/>
    </xf>
    <xf numFmtId="0" fontId="21" fillId="0" borderId="131" xfId="0" applyFont="1" applyFill="1" applyBorder="1" applyAlignment="1" applyProtection="1">
      <alignment horizontal="left" vertical="center"/>
    </xf>
    <xf numFmtId="44" fontId="4" fillId="4" borderId="61" xfId="0" applyNumberFormat="1" applyFont="1" applyFill="1" applyBorder="1" applyAlignment="1" applyProtection="1">
      <alignment horizontal="right" vertical="center"/>
      <protection locked="0"/>
    </xf>
    <xf numFmtId="44" fontId="4" fillId="4" borderId="7" xfId="0" applyNumberFormat="1" applyFont="1" applyFill="1" applyBorder="1" applyAlignment="1" applyProtection="1">
      <alignment horizontal="right" vertical="center"/>
      <protection locked="0"/>
    </xf>
    <xf numFmtId="44" fontId="4" fillId="4" borderId="132" xfId="0" applyNumberFormat="1" applyFont="1" applyFill="1" applyBorder="1" applyAlignment="1" applyProtection="1">
      <alignment horizontal="right" vertical="center"/>
      <protection locked="0"/>
    </xf>
    <xf numFmtId="44" fontId="7" fillId="12" borderId="133" xfId="0" applyNumberFormat="1" applyFont="1" applyFill="1" applyBorder="1" applyAlignment="1" applyProtection="1">
      <alignment horizontal="right" vertical="center"/>
    </xf>
    <xf numFmtId="44" fontId="21" fillId="4" borderId="89" xfId="0" applyNumberFormat="1" applyFont="1" applyFill="1" applyBorder="1" applyProtection="1">
      <protection locked="0"/>
    </xf>
    <xf numFmtId="44" fontId="4" fillId="0" borderId="89" xfId="0" applyNumberFormat="1" applyFont="1" applyBorder="1" applyProtection="1"/>
    <xf numFmtId="44" fontId="4" fillId="0" borderId="91" xfId="0" applyNumberFormat="1" applyFont="1" applyBorder="1" applyProtection="1"/>
    <xf numFmtId="44" fontId="7" fillId="0" borderId="48" xfId="0" applyNumberFormat="1" applyFont="1" applyBorder="1" applyProtection="1"/>
    <xf numFmtId="44" fontId="7" fillId="0" borderId="49" xfId="0" applyNumberFormat="1" applyFont="1" applyBorder="1" applyProtection="1"/>
    <xf numFmtId="44" fontId="21" fillId="0" borderId="130" xfId="0" applyNumberFormat="1" applyFont="1" applyFill="1" applyBorder="1" applyProtection="1"/>
    <xf numFmtId="44" fontId="4" fillId="0" borderId="130" xfId="0" applyNumberFormat="1" applyFont="1" applyFill="1" applyBorder="1" applyProtection="1"/>
    <xf numFmtId="44" fontId="4" fillId="0" borderId="119" xfId="0" applyNumberFormat="1" applyFont="1" applyFill="1" applyBorder="1" applyProtection="1"/>
    <xf numFmtId="44" fontId="21" fillId="4" borderId="134" xfId="0" applyNumberFormat="1" applyFont="1" applyFill="1" applyBorder="1" applyProtection="1">
      <protection locked="0"/>
    </xf>
    <xf numFmtId="44" fontId="4" fillId="0" borderId="86" xfId="0" applyNumberFormat="1" applyFont="1" applyBorder="1" applyProtection="1"/>
    <xf numFmtId="0" fontId="4" fillId="0" borderId="135" xfId="0" applyFont="1" applyFill="1" applyBorder="1" applyAlignment="1" applyProtection="1">
      <alignment horizontal="left" vertical="center"/>
    </xf>
    <xf numFmtId="0" fontId="17" fillId="0" borderId="136" xfId="0" applyFont="1" applyFill="1" applyBorder="1" applyAlignment="1" applyProtection="1">
      <alignment horizontal="right" vertical="center"/>
    </xf>
    <xf numFmtId="169" fontId="4" fillId="0" borderId="0" xfId="16" applyNumberFormat="1" applyFont="1" applyFill="1" applyBorder="1" applyAlignment="1" applyProtection="1">
      <alignment vertical="center"/>
    </xf>
    <xf numFmtId="169" fontId="5" fillId="0" borderId="0" xfId="16" applyNumberFormat="1" applyFont="1" applyFill="1" applyBorder="1" applyAlignment="1" applyProtection="1">
      <alignment vertical="center"/>
    </xf>
    <xf numFmtId="0" fontId="69" fillId="13" borderId="25" xfId="0" applyFont="1" applyFill="1" applyBorder="1" applyAlignment="1" applyProtection="1">
      <alignment vertical="center"/>
    </xf>
    <xf numFmtId="0" fontId="5" fillId="13" borderId="23" xfId="0" applyFont="1" applyFill="1" applyBorder="1" applyAlignment="1" applyProtection="1">
      <alignment vertical="center"/>
    </xf>
    <xf numFmtId="0" fontId="70" fillId="13" borderId="23" xfId="0" applyFont="1" applyFill="1" applyBorder="1" applyAlignment="1" applyProtection="1">
      <alignment horizontal="right" vertical="center"/>
    </xf>
    <xf numFmtId="49" fontId="70" fillId="13" borderId="23" xfId="0" applyNumberFormat="1" applyFont="1" applyFill="1" applyBorder="1" applyAlignment="1" applyProtection="1">
      <alignment vertical="center"/>
    </xf>
    <xf numFmtId="44" fontId="19" fillId="0" borderId="66" xfId="0" applyNumberFormat="1" applyFont="1" applyBorder="1" applyAlignment="1" applyProtection="1">
      <alignment vertical="center"/>
    </xf>
    <xf numFmtId="44" fontId="4" fillId="0" borderId="37" xfId="0" applyNumberFormat="1" applyFont="1" applyFill="1" applyBorder="1" applyAlignment="1" applyProtection="1">
      <alignment vertical="center"/>
    </xf>
    <xf numFmtId="44" fontId="7" fillId="0" borderId="4" xfId="0" applyNumberFormat="1" applyFont="1" applyFill="1" applyBorder="1" applyAlignment="1" applyProtection="1">
      <alignment vertical="center"/>
    </xf>
    <xf numFmtId="44" fontId="4" fillId="0" borderId="4" xfId="0" applyNumberFormat="1" applyFont="1" applyFill="1" applyBorder="1" applyAlignment="1" applyProtection="1">
      <alignment vertical="center"/>
    </xf>
    <xf numFmtId="44" fontId="7" fillId="0" borderId="79" xfId="0" applyNumberFormat="1" applyFont="1" applyFill="1" applyBorder="1" applyAlignment="1" applyProtection="1">
      <alignment vertical="center"/>
    </xf>
    <xf numFmtId="44" fontId="7" fillId="0" borderId="36" xfId="0" applyNumberFormat="1" applyFont="1" applyFill="1" applyBorder="1" applyAlignment="1" applyProtection="1">
      <alignment vertical="center"/>
    </xf>
    <xf numFmtId="44" fontId="7" fillId="0" borderId="37" xfId="0" applyNumberFormat="1" applyFont="1" applyFill="1" applyBorder="1" applyAlignment="1" applyProtection="1">
      <alignment vertical="center"/>
    </xf>
    <xf numFmtId="44" fontId="5" fillId="0" borderId="4" xfId="0" applyNumberFormat="1" applyFont="1" applyFill="1" applyBorder="1" applyAlignment="1" applyProtection="1">
      <alignment vertical="center"/>
    </xf>
    <xf numFmtId="44" fontId="71" fillId="0" borderId="137" xfId="0" applyNumberFormat="1" applyFont="1" applyFill="1" applyBorder="1" applyAlignment="1" applyProtection="1">
      <alignment vertical="center"/>
    </xf>
    <xf numFmtId="44" fontId="6" fillId="0" borderId="79" xfId="0" applyNumberFormat="1" applyFont="1" applyFill="1" applyBorder="1" applyAlignment="1" applyProtection="1">
      <alignment vertical="center"/>
    </xf>
    <xf numFmtId="44" fontId="48" fillId="0" borderId="126" xfId="0" applyNumberFormat="1" applyFont="1" applyFill="1" applyBorder="1" applyAlignment="1" applyProtection="1">
      <alignment vertical="center"/>
    </xf>
    <xf numFmtId="44" fontId="48" fillId="0" borderId="138" xfId="0" applyNumberFormat="1" applyFont="1" applyFill="1" applyBorder="1" applyAlignment="1" applyProtection="1">
      <alignment horizontal="right" vertical="center"/>
    </xf>
    <xf numFmtId="44" fontId="70" fillId="13" borderId="138" xfId="0" applyNumberFormat="1" applyFont="1" applyFill="1" applyBorder="1" applyAlignment="1">
      <alignment horizontal="center" vertical="center"/>
    </xf>
    <xf numFmtId="44" fontId="71" fillId="0" borderId="139" xfId="0" applyNumberFormat="1" applyFont="1" applyFill="1" applyBorder="1" applyAlignment="1" applyProtection="1">
      <alignment vertical="center"/>
    </xf>
    <xf numFmtId="44" fontId="4" fillId="0" borderId="4" xfId="0" applyNumberFormat="1" applyFont="1" applyBorder="1" applyAlignment="1" applyProtection="1">
      <alignment vertical="center"/>
    </xf>
    <xf numFmtId="44" fontId="19" fillId="0" borderId="139" xfId="0" applyNumberFormat="1" applyFont="1" applyBorder="1" applyAlignment="1" applyProtection="1">
      <alignment vertical="center"/>
    </xf>
    <xf numFmtId="44" fontId="14" fillId="0" borderId="4" xfId="0" applyNumberFormat="1" applyFont="1" applyBorder="1" applyAlignment="1">
      <alignment vertical="center"/>
    </xf>
    <xf numFmtId="44" fontId="24" fillId="0" borderId="90" xfId="0" applyNumberFormat="1" applyFont="1" applyFill="1" applyBorder="1" applyAlignment="1" applyProtection="1">
      <alignment vertical="center"/>
    </xf>
    <xf numFmtId="44" fontId="48" fillId="0" borderId="4" xfId="0" applyNumberFormat="1" applyFont="1" applyFill="1" applyBorder="1" applyAlignment="1" applyProtection="1">
      <alignment vertical="center"/>
    </xf>
    <xf numFmtId="44" fontId="5" fillId="0" borderId="37" xfId="0" applyNumberFormat="1" applyFont="1" applyFill="1" applyBorder="1" applyAlignment="1" applyProtection="1">
      <alignment vertical="center"/>
    </xf>
    <xf numFmtId="44" fontId="48" fillId="0" borderId="137" xfId="0" applyNumberFormat="1" applyFont="1" applyFill="1" applyBorder="1" applyAlignment="1" applyProtection="1">
      <alignment vertical="center"/>
    </xf>
    <xf numFmtId="1" fontId="19" fillId="0" borderId="22" xfId="0" applyNumberFormat="1" applyFont="1" applyBorder="1" applyAlignment="1">
      <alignment horizontal="right" vertical="center"/>
    </xf>
    <xf numFmtId="0" fontId="24" fillId="4" borderId="81" xfId="0" applyFont="1" applyFill="1" applyBorder="1" applyAlignment="1" applyProtection="1">
      <alignment horizontal="center" vertical="center"/>
      <protection locked="0"/>
    </xf>
    <xf numFmtId="0" fontId="1" fillId="0" borderId="0" xfId="0" applyFont="1" applyAlignment="1">
      <alignment vertical="center" wrapText="1"/>
    </xf>
    <xf numFmtId="0" fontId="16" fillId="0" borderId="0" xfId="0" applyFont="1" applyAlignment="1">
      <alignment horizontal="center" vertical="center" wrapText="1"/>
    </xf>
    <xf numFmtId="0" fontId="75" fillId="0" borderId="0" xfId="0" applyFont="1" applyAlignment="1">
      <alignment vertical="center" wrapText="1"/>
    </xf>
    <xf numFmtId="0" fontId="1" fillId="0" borderId="0" xfId="0" applyFont="1" applyAlignment="1">
      <alignment horizontal="center" vertical="top" wrapText="1"/>
    </xf>
    <xf numFmtId="0" fontId="16" fillId="0" borderId="0" xfId="0" applyFont="1" applyAlignment="1">
      <alignment horizontal="center" vertical="top" wrapText="1"/>
    </xf>
    <xf numFmtId="0" fontId="85" fillId="0" borderId="20" xfId="0" applyFont="1" applyBorder="1"/>
    <xf numFmtId="0" fontId="1" fillId="0" borderId="2" xfId="0" applyFont="1" applyBorder="1"/>
    <xf numFmtId="0" fontId="85" fillId="0" borderId="2" xfId="0" applyFont="1" applyBorder="1"/>
    <xf numFmtId="0" fontId="7" fillId="0" borderId="2" xfId="0" applyFont="1" applyBorder="1"/>
    <xf numFmtId="0" fontId="1" fillId="0" borderId="37" xfId="0" applyFont="1" applyBorder="1"/>
    <xf numFmtId="0" fontId="1" fillId="0" borderId="20" xfId="0" applyFont="1" applyBorder="1"/>
    <xf numFmtId="0" fontId="1" fillId="0" borderId="3" xfId="0" applyFont="1" applyBorder="1"/>
    <xf numFmtId="0" fontId="1" fillId="0" borderId="0" xfId="0" applyFont="1" applyBorder="1"/>
    <xf numFmtId="0" fontId="1" fillId="0" borderId="0" xfId="0" applyFont="1"/>
    <xf numFmtId="0" fontId="1" fillId="0" borderId="4" xfId="0" applyFont="1" applyBorder="1"/>
    <xf numFmtId="0" fontId="7" fillId="0" borderId="0" xfId="0" applyFont="1"/>
    <xf numFmtId="0" fontId="7" fillId="0" borderId="0" xfId="0" applyFont="1" applyAlignment="1">
      <alignment horizontal="center"/>
    </xf>
    <xf numFmtId="0" fontId="7" fillId="0" borderId="0" xfId="0" applyFont="1" applyAlignment="1"/>
    <xf numFmtId="179" fontId="1" fillId="0" borderId="120"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7" fillId="0" borderId="0" xfId="0" applyFont="1" applyBorder="1"/>
    <xf numFmtId="0" fontId="1" fillId="0" borderId="28" xfId="0" applyFont="1" applyBorder="1"/>
    <xf numFmtId="0" fontId="1" fillId="0" borderId="28" xfId="0" applyFont="1" applyBorder="1" applyAlignment="1">
      <alignment horizontal="right"/>
    </xf>
    <xf numFmtId="0" fontId="1" fillId="0" borderId="0" xfId="0" applyFont="1" applyAlignment="1">
      <alignment horizontal="right"/>
    </xf>
    <xf numFmtId="0" fontId="7" fillId="0" borderId="64" xfId="0" applyFont="1" applyBorder="1"/>
    <xf numFmtId="0" fontId="7" fillId="0" borderId="51" xfId="0" applyFont="1" applyBorder="1"/>
    <xf numFmtId="0" fontId="1" fillId="0" borderId="51" xfId="0" applyFont="1" applyBorder="1"/>
    <xf numFmtId="0" fontId="1" fillId="0" borderId="57" xfId="0" applyFont="1" applyBorder="1" applyAlignment="1"/>
    <xf numFmtId="0" fontId="7" fillId="0" borderId="76" xfId="0" applyFont="1" applyBorder="1"/>
    <xf numFmtId="0" fontId="1" fillId="0" borderId="55" xfId="0" applyFont="1" applyBorder="1" applyAlignment="1">
      <alignment horizontal="center"/>
    </xf>
    <xf numFmtId="0" fontId="1" fillId="0" borderId="57" xfId="0" applyFont="1" applyBorder="1"/>
    <xf numFmtId="0" fontId="1" fillId="0" borderId="51" xfId="0" applyFont="1" applyBorder="1" applyAlignment="1">
      <alignment horizontal="center"/>
    </xf>
    <xf numFmtId="0" fontId="1" fillId="0" borderId="81" xfId="0" applyFont="1" applyBorder="1" applyAlignment="1">
      <alignment horizontal="center"/>
    </xf>
    <xf numFmtId="0" fontId="1" fillId="0" borderId="39" xfId="0" applyFont="1" applyBorder="1" applyAlignment="1">
      <alignment horizontal="center"/>
    </xf>
    <xf numFmtId="0" fontId="1" fillId="0" borderId="69" xfId="0" applyFont="1" applyBorder="1" applyAlignment="1">
      <alignment horizontal="center"/>
    </xf>
    <xf numFmtId="0" fontId="7" fillId="14" borderId="75" xfId="0" applyFont="1" applyFill="1" applyBorder="1" applyAlignment="1">
      <alignment horizontal="centerContinuous"/>
    </xf>
    <xf numFmtId="0" fontId="1" fillId="0" borderId="57" xfId="0" applyFont="1" applyBorder="1" applyAlignment="1">
      <alignment horizontal="centerContinuous"/>
    </xf>
    <xf numFmtId="0" fontId="1" fillId="0" borderId="39" xfId="0" applyFont="1" applyBorder="1" applyAlignment="1"/>
    <xf numFmtId="0" fontId="7" fillId="0" borderId="57" xfId="0" applyFont="1" applyBorder="1" applyAlignment="1"/>
    <xf numFmtId="0" fontId="7" fillId="0" borderId="39" xfId="0" applyFont="1" applyBorder="1" applyAlignment="1">
      <alignment horizontal="centerContinuous"/>
    </xf>
    <xf numFmtId="0" fontId="7" fillId="0" borderId="57" xfId="0" applyFont="1" applyBorder="1" applyAlignment="1">
      <alignment horizontal="centerContinuous"/>
    </xf>
    <xf numFmtId="0" fontId="1" fillId="0" borderId="39" xfId="0" applyFont="1" applyBorder="1" applyAlignment="1">
      <alignment horizontal="centerContinuous"/>
    </xf>
    <xf numFmtId="0" fontId="1" fillId="0" borderId="24" xfId="0" applyFont="1" applyBorder="1"/>
    <xf numFmtId="0" fontId="1" fillId="0" borderId="61" xfId="0" applyFont="1" applyBorder="1" applyAlignment="1">
      <alignment horizontal="center"/>
    </xf>
    <xf numFmtId="0" fontId="1" fillId="0" borderId="57" xfId="0" applyFont="1" applyBorder="1" applyAlignment="1">
      <alignment horizontal="center"/>
    </xf>
    <xf numFmtId="0" fontId="1" fillId="0" borderId="0" xfId="0" applyFont="1" applyBorder="1" applyAlignment="1">
      <alignment horizontal="center"/>
    </xf>
    <xf numFmtId="0" fontId="1" fillId="0" borderId="102" xfId="0" applyFont="1" applyBorder="1" applyAlignment="1">
      <alignment horizontal="center"/>
    </xf>
    <xf numFmtId="0" fontId="7" fillId="14" borderId="77" xfId="0" applyFont="1" applyFill="1" applyBorder="1" applyAlignment="1">
      <alignment horizontal="center"/>
    </xf>
    <xf numFmtId="0" fontId="1" fillId="0" borderId="12" xfId="0" applyFont="1" applyBorder="1" applyAlignment="1"/>
    <xf numFmtId="0" fontId="1" fillId="0" borderId="26" xfId="0" applyFont="1" applyBorder="1" applyAlignment="1">
      <alignment horizontal="centerContinuous"/>
    </xf>
    <xf numFmtId="0" fontId="1" fillId="0" borderId="12" xfId="0" applyFont="1" applyBorder="1" applyAlignment="1">
      <alignment horizontal="centerContinuous"/>
    </xf>
    <xf numFmtId="0" fontId="1" fillId="0" borderId="26" xfId="0" applyFont="1" applyBorder="1" applyAlignment="1">
      <alignment horizontal="center"/>
    </xf>
    <xf numFmtId="0" fontId="1" fillId="0" borderId="12" xfId="0" applyFont="1" applyBorder="1" applyAlignment="1">
      <alignment horizontal="center"/>
    </xf>
    <xf numFmtId="0" fontId="1" fillId="0" borderId="17" xfId="0" applyFont="1" applyBorder="1" applyAlignment="1">
      <alignment horizontal="center"/>
    </xf>
    <xf numFmtId="0" fontId="1" fillId="0" borderId="66" xfId="0" applyFont="1" applyBorder="1" applyAlignment="1">
      <alignment horizontal="center"/>
    </xf>
    <xf numFmtId="0" fontId="7" fillId="0" borderId="161" xfId="0" applyFont="1" applyBorder="1" applyAlignment="1">
      <alignment horizontal="center"/>
    </xf>
    <xf numFmtId="0" fontId="1" fillId="0" borderId="162" xfId="0" quotePrefix="1" applyFont="1" applyBorder="1"/>
    <xf numFmtId="0" fontId="1" fillId="0" borderId="163" xfId="0" applyFont="1" applyBorder="1"/>
    <xf numFmtId="0" fontId="1" fillId="0" borderId="162" xfId="0" applyFont="1" applyBorder="1"/>
    <xf numFmtId="0" fontId="1" fillId="0" borderId="164" xfId="0" applyFont="1" applyBorder="1"/>
    <xf numFmtId="175" fontId="1" fillId="0" borderId="162" xfId="0" applyNumberFormat="1" applyFont="1" applyBorder="1" applyAlignment="1">
      <alignment horizontal="center"/>
    </xf>
    <xf numFmtId="175" fontId="1" fillId="0" borderId="165" xfId="0" quotePrefix="1" applyNumberFormat="1" applyFont="1" applyBorder="1" applyAlignment="1">
      <alignment horizontal="center"/>
    </xf>
    <xf numFmtId="175" fontId="1" fillId="0" borderId="163" xfId="0" applyNumberFormat="1" applyFont="1" applyBorder="1" applyAlignment="1">
      <alignment horizontal="center"/>
    </xf>
    <xf numFmtId="175" fontId="1" fillId="0" borderId="165" xfId="0" applyNumberFormat="1" applyFont="1" applyBorder="1" applyAlignment="1">
      <alignment horizontal="center"/>
    </xf>
    <xf numFmtId="0" fontId="1" fillId="0" borderId="166" xfId="0" quotePrefix="1" applyFont="1" applyBorder="1" applyAlignment="1">
      <alignment horizontal="center"/>
    </xf>
    <xf numFmtId="0" fontId="7" fillId="0" borderId="77" xfId="0" applyFont="1" applyBorder="1" applyAlignment="1">
      <alignment horizontal="center"/>
    </xf>
    <xf numFmtId="0" fontId="1" fillId="0" borderId="12" xfId="0" quotePrefix="1" applyFont="1" applyBorder="1"/>
    <xf numFmtId="0" fontId="1" fillId="0" borderId="26" xfId="0" applyFont="1" applyBorder="1"/>
    <xf numFmtId="0" fontId="1" fillId="0" borderId="83" xfId="0" quotePrefix="1" applyFont="1" applyBorder="1" applyAlignment="1">
      <alignment horizontal="center"/>
    </xf>
    <xf numFmtId="0" fontId="1" fillId="0" borderId="12" xfId="0" applyFont="1" applyBorder="1"/>
    <xf numFmtId="0" fontId="1" fillId="0" borderId="83" xfId="0" applyFont="1" applyBorder="1"/>
    <xf numFmtId="175" fontId="1" fillId="0" borderId="12" xfId="0" applyNumberFormat="1" applyFont="1" applyBorder="1" applyAlignment="1">
      <alignment horizontal="center"/>
    </xf>
    <xf numFmtId="175" fontId="1" fillId="0" borderId="12" xfId="0" quotePrefix="1" applyNumberFormat="1" applyFont="1" applyBorder="1" applyAlignment="1">
      <alignment horizontal="center"/>
    </xf>
    <xf numFmtId="175" fontId="1" fillId="0" borderId="17" xfId="0" applyNumberFormat="1" applyFont="1" applyBorder="1" applyAlignment="1">
      <alignment horizontal="center"/>
    </xf>
    <xf numFmtId="0" fontId="1" fillId="0" borderId="66" xfId="0" quotePrefix="1" applyFont="1" applyBorder="1" applyAlignment="1">
      <alignment horizontal="center"/>
    </xf>
    <xf numFmtId="0" fontId="1" fillId="0" borderId="75" xfId="0" applyFont="1" applyBorder="1"/>
    <xf numFmtId="0" fontId="1" fillId="0" borderId="0" xfId="0" quotePrefix="1" applyFont="1" applyBorder="1"/>
    <xf numFmtId="0" fontId="1" fillId="0" borderId="0" xfId="0" applyFont="1" applyBorder="1" applyAlignment="1">
      <alignment horizontal="right"/>
    </xf>
    <xf numFmtId="0" fontId="7" fillId="0" borderId="167" xfId="0" applyFont="1" applyBorder="1" applyAlignment="1">
      <alignment horizontal="center"/>
    </xf>
    <xf numFmtId="0" fontId="7" fillId="0" borderId="0" xfId="0" applyFont="1" applyBorder="1" applyAlignment="1">
      <alignment horizontal="center"/>
    </xf>
    <xf numFmtId="175" fontId="7" fillId="0" borderId="168" xfId="0" applyNumberFormat="1" applyFont="1" applyBorder="1" applyAlignment="1">
      <alignment horizontal="center"/>
    </xf>
    <xf numFmtId="0" fontId="1" fillId="0" borderId="0" xfId="0" quotePrefix="1" applyFont="1" applyBorder="1" applyAlignment="1">
      <alignment horizontal="center"/>
    </xf>
    <xf numFmtId="0" fontId="7" fillId="0" borderId="169" xfId="0" applyFont="1" applyBorder="1"/>
    <xf numFmtId="0" fontId="1" fillId="0" borderId="93" xfId="0" quotePrefix="1" applyFont="1" applyBorder="1" applyAlignment="1">
      <alignment horizontal="center"/>
    </xf>
    <xf numFmtId="0" fontId="1" fillId="0" borderId="170" xfId="0" applyFont="1" applyBorder="1" applyAlignment="1">
      <alignment horizontal="center"/>
    </xf>
    <xf numFmtId="0" fontId="7" fillId="0" borderId="16" xfId="0" applyFont="1" applyBorder="1" applyAlignment="1">
      <alignment horizontal="center"/>
    </xf>
    <xf numFmtId="0" fontId="7" fillId="0" borderId="65" xfId="0" applyFont="1" applyBorder="1" applyAlignment="1">
      <alignment horizontal="center"/>
    </xf>
    <xf numFmtId="0" fontId="1" fillId="0" borderId="21" xfId="0" applyFont="1" applyBorder="1"/>
    <xf numFmtId="0" fontId="1" fillId="0" borderId="22" xfId="0" quotePrefix="1" applyFont="1" applyBorder="1"/>
    <xf numFmtId="0" fontId="1" fillId="0" borderId="22" xfId="0" applyFont="1" applyBorder="1"/>
    <xf numFmtId="0" fontId="1" fillId="0" borderId="22" xfId="0" applyFont="1" applyBorder="1" applyAlignment="1">
      <alignment horizontal="center"/>
    </xf>
    <xf numFmtId="0" fontId="1" fillId="0" borderId="22" xfId="0" quotePrefix="1" applyFont="1" applyBorder="1" applyAlignment="1">
      <alignment horizontal="center"/>
    </xf>
    <xf numFmtId="0" fontId="7" fillId="0" borderId="171" xfId="0" applyFont="1" applyBorder="1"/>
    <xf numFmtId="0" fontId="7" fillId="0" borderId="172" xfId="0" applyFont="1" applyBorder="1" applyAlignment="1">
      <alignment horizontal="center"/>
    </xf>
    <xf numFmtId="175" fontId="7" fillId="0" borderId="36" xfId="0" quotePrefix="1" applyNumberFormat="1" applyFont="1" applyBorder="1" applyAlignment="1">
      <alignment horizontal="center"/>
    </xf>
    <xf numFmtId="0" fontId="1" fillId="0" borderId="4" xfId="0" quotePrefix="1" applyFont="1" applyBorder="1" applyAlignment="1">
      <alignment horizontal="center"/>
    </xf>
    <xf numFmtId="0" fontId="1" fillId="0" borderId="65" xfId="0" quotePrefix="1" applyFont="1" applyBorder="1" applyAlignment="1">
      <alignment horizontal="center"/>
    </xf>
    <xf numFmtId="0" fontId="1" fillId="0" borderId="64" xfId="0" applyFont="1" applyBorder="1"/>
    <xf numFmtId="0" fontId="1" fillId="0" borderId="173" xfId="0" applyFont="1" applyBorder="1"/>
    <xf numFmtId="0" fontId="7" fillId="0" borderId="174" xfId="0" applyFont="1" applyBorder="1" applyAlignment="1">
      <alignment horizontal="center"/>
    </xf>
    <xf numFmtId="0" fontId="1" fillId="0" borderId="79" xfId="0" applyFont="1" applyBorder="1"/>
    <xf numFmtId="0" fontId="7" fillId="0" borderId="77" xfId="0" applyFont="1" applyBorder="1" applyAlignment="1">
      <alignment horizontal="centerContinuous"/>
    </xf>
    <xf numFmtId="0" fontId="1" fillId="0" borderId="26" xfId="0" applyFont="1" applyBorder="1" applyAlignment="1"/>
    <xf numFmtId="0" fontId="7" fillId="0" borderId="12" xfId="0" applyFont="1" applyBorder="1" applyAlignment="1">
      <alignment horizontal="centerContinuous"/>
    </xf>
    <xf numFmtId="0" fontId="7" fillId="0" borderId="173" xfId="0" applyFont="1" applyBorder="1"/>
    <xf numFmtId="0" fontId="7" fillId="0" borderId="13" xfId="0" applyFont="1" applyBorder="1"/>
    <xf numFmtId="0" fontId="7" fillId="0" borderId="175" xfId="0" applyFont="1" applyBorder="1" applyAlignment="1">
      <alignment horizontal="center"/>
    </xf>
    <xf numFmtId="0" fontId="7" fillId="0" borderId="24" xfId="0" applyFont="1" applyBorder="1" applyAlignment="1"/>
    <xf numFmtId="0" fontId="7" fillId="0" borderId="4" xfId="0" applyFont="1" applyBorder="1" applyAlignment="1">
      <alignment horizontal="center"/>
    </xf>
    <xf numFmtId="0" fontId="7" fillId="0" borderId="12" xfId="0" applyFont="1" applyBorder="1" applyAlignment="1">
      <alignment horizontal="center"/>
    </xf>
    <xf numFmtId="0" fontId="7" fillId="0" borderId="176" xfId="0" applyFont="1" applyBorder="1" applyAlignment="1">
      <alignment horizontal="center"/>
    </xf>
    <xf numFmtId="0" fontId="7" fillId="0" borderId="17" xfId="0" applyFont="1" applyBorder="1" applyAlignment="1">
      <alignment horizontal="center"/>
    </xf>
    <xf numFmtId="0" fontId="7" fillId="0" borderId="90" xfId="0" applyFont="1" applyBorder="1" applyAlignment="1">
      <alignment horizontal="center"/>
    </xf>
    <xf numFmtId="0" fontId="1" fillId="0" borderId="177" xfId="0" quotePrefix="1" applyFont="1" applyBorder="1" applyAlignment="1">
      <alignment horizontal="center"/>
    </xf>
    <xf numFmtId="0" fontId="1" fillId="0" borderId="178" xfId="0" quotePrefix="1" applyFont="1" applyBorder="1"/>
    <xf numFmtId="0" fontId="1" fillId="0" borderId="178" xfId="0" applyFont="1" applyBorder="1" applyAlignment="1">
      <alignment horizontal="center"/>
    </xf>
    <xf numFmtId="0" fontId="1" fillId="0" borderId="179" xfId="0" quotePrefix="1" applyFont="1" applyBorder="1" applyAlignment="1">
      <alignment horizontal="center"/>
    </xf>
    <xf numFmtId="0" fontId="1" fillId="0" borderId="180" xfId="0" applyFont="1" applyBorder="1"/>
    <xf numFmtId="0" fontId="1" fillId="0" borderId="179" xfId="0" applyFont="1" applyBorder="1"/>
    <xf numFmtId="0" fontId="1" fillId="0" borderId="178" xfId="0" quotePrefix="1" applyFont="1" applyBorder="1" applyAlignment="1">
      <alignment horizontal="center"/>
    </xf>
    <xf numFmtId="2" fontId="1" fillId="0" borderId="181" xfId="0" applyNumberFormat="1" applyFont="1" applyBorder="1" applyAlignment="1">
      <alignment horizontal="center"/>
    </xf>
    <xf numFmtId="0" fontId="1" fillId="0" borderId="28" xfId="0" applyFont="1" applyBorder="1" applyAlignment="1">
      <alignment horizontal="center"/>
    </xf>
    <xf numFmtId="175" fontId="1" fillId="0" borderId="182" xfId="0" quotePrefix="1" applyNumberFormat="1" applyFont="1" applyBorder="1" applyAlignment="1">
      <alignment horizontal="center"/>
    </xf>
    <xf numFmtId="0" fontId="1" fillId="0" borderId="77" xfId="0" quotePrefix="1" applyFont="1" applyBorder="1" applyAlignment="1">
      <alignment horizontal="center"/>
    </xf>
    <xf numFmtId="0" fontId="1" fillId="0" borderId="12" xfId="0" quotePrefix="1" applyFont="1" applyBorder="1" applyAlignment="1">
      <alignment horizontal="center"/>
    </xf>
    <xf numFmtId="0" fontId="1" fillId="0" borderId="83" xfId="0" applyFont="1" applyBorder="1" applyAlignment="1">
      <alignment horizontal="right"/>
    </xf>
    <xf numFmtId="0" fontId="1" fillId="0" borderId="12" xfId="0" quotePrefix="1" applyFont="1" applyBorder="1" applyAlignment="1"/>
    <xf numFmtId="2" fontId="1" fillId="0" borderId="5" xfId="0" applyNumberFormat="1" applyFont="1" applyBorder="1" applyAlignment="1">
      <alignment horizontal="center"/>
    </xf>
    <xf numFmtId="175" fontId="1" fillId="0" borderId="66" xfId="0" applyNumberFormat="1" applyFont="1" applyBorder="1" applyAlignment="1">
      <alignment horizontal="center"/>
    </xf>
    <xf numFmtId="0" fontId="1" fillId="14" borderId="100" xfId="0" applyFont="1" applyFill="1" applyBorder="1"/>
    <xf numFmtId="0" fontId="1" fillId="14" borderId="1" xfId="0" applyFont="1" applyFill="1" applyBorder="1"/>
    <xf numFmtId="0" fontId="7" fillId="14" borderId="1" xfId="0" applyFont="1" applyFill="1" applyBorder="1"/>
    <xf numFmtId="0" fontId="7" fillId="0" borderId="183" xfId="0" applyFont="1" applyBorder="1" applyAlignment="1">
      <alignment horizontal="center"/>
    </xf>
    <xf numFmtId="2" fontId="7" fillId="0" borderId="184" xfId="0" applyNumberFormat="1" applyFont="1" applyBorder="1" applyAlignment="1">
      <alignment horizontal="center"/>
    </xf>
    <xf numFmtId="0" fontId="7" fillId="0" borderId="60" xfId="0" applyFont="1" applyBorder="1" applyAlignment="1">
      <alignment horizontal="center"/>
    </xf>
    <xf numFmtId="175" fontId="7" fillId="0" borderId="139" xfId="0" applyNumberFormat="1" applyFont="1" applyBorder="1" applyAlignment="1">
      <alignment horizontal="center"/>
    </xf>
    <xf numFmtId="0" fontId="1" fillId="0" borderId="81" xfId="0" applyFont="1" applyBorder="1"/>
    <xf numFmtId="0" fontId="7" fillId="0" borderId="51" xfId="0" applyFont="1" applyFill="1" applyBorder="1"/>
    <xf numFmtId="0" fontId="1" fillId="0" borderId="65" xfId="0" applyFont="1" applyBorder="1"/>
    <xf numFmtId="0" fontId="1" fillId="0" borderId="83" xfId="0" applyFont="1" applyBorder="1" applyAlignment="1">
      <alignment horizontal="centerContinuous"/>
    </xf>
    <xf numFmtId="0" fontId="7" fillId="0" borderId="24" xfId="0" applyFont="1" applyBorder="1"/>
    <xf numFmtId="0" fontId="1" fillId="0" borderId="78" xfId="0" applyFont="1" applyBorder="1"/>
    <xf numFmtId="0" fontId="1" fillId="0" borderId="65" xfId="0" applyFont="1" applyBorder="1" applyAlignment="1"/>
    <xf numFmtId="0" fontId="7" fillId="0" borderId="12" xfId="0" applyFont="1" applyFill="1" applyBorder="1" applyAlignment="1"/>
    <xf numFmtId="0" fontId="1" fillId="0" borderId="83" xfId="0" applyFont="1" applyFill="1" applyBorder="1"/>
    <xf numFmtId="0" fontId="7" fillId="0" borderId="26" xfId="0" applyFont="1" applyBorder="1" applyAlignment="1">
      <alignment horizontal="centerContinuous"/>
    </xf>
    <xf numFmtId="0" fontId="7" fillId="0" borderId="12" xfId="0" applyFont="1" applyBorder="1"/>
    <xf numFmtId="0" fontId="7" fillId="0" borderId="26" xfId="0" applyFont="1" applyBorder="1"/>
    <xf numFmtId="0" fontId="7" fillId="0" borderId="26" xfId="0" applyFont="1" applyBorder="1" applyAlignment="1">
      <alignment horizontal="center"/>
    </xf>
    <xf numFmtId="0" fontId="1" fillId="0" borderId="90" xfId="0" applyFont="1" applyBorder="1" applyAlignment="1"/>
    <xf numFmtId="1" fontId="1" fillId="0" borderId="161" xfId="0" applyNumberFormat="1" applyFont="1" applyFill="1" applyBorder="1" applyAlignment="1">
      <alignment horizontal="center"/>
    </xf>
    <xf numFmtId="0" fontId="1" fillId="14" borderId="162" xfId="0" applyFont="1" applyFill="1" applyBorder="1" applyAlignment="1">
      <alignment horizontal="centerContinuous"/>
    </xf>
    <xf numFmtId="0" fontId="1" fillId="14" borderId="164" xfId="0" applyFont="1" applyFill="1" applyBorder="1" applyAlignment="1">
      <alignment horizontal="centerContinuous"/>
    </xf>
    <xf numFmtId="170" fontId="1" fillId="0" borderId="162" xfId="0" applyNumberFormat="1" applyFont="1" applyBorder="1"/>
    <xf numFmtId="0" fontId="1" fillId="0" borderId="163" xfId="0" quotePrefix="1" applyFont="1" applyBorder="1"/>
    <xf numFmtId="4" fontId="1" fillId="0" borderId="162" xfId="0" applyNumberFormat="1" applyFont="1" applyBorder="1"/>
    <xf numFmtId="0" fontId="7" fillId="0" borderId="55" xfId="0" applyFont="1" applyBorder="1" applyAlignment="1">
      <alignment horizontal="center"/>
    </xf>
    <xf numFmtId="0" fontId="7" fillId="0" borderId="102" xfId="0" applyFont="1" applyBorder="1" applyAlignment="1">
      <alignment horizontal="center"/>
    </xf>
    <xf numFmtId="0" fontId="1" fillId="0" borderId="38" xfId="0" applyFont="1" applyBorder="1" applyAlignment="1">
      <alignment horizontal="center"/>
    </xf>
    <xf numFmtId="0" fontId="1" fillId="0" borderId="178" xfId="0" applyFont="1" applyFill="1" applyBorder="1" applyAlignment="1"/>
    <xf numFmtId="0" fontId="1" fillId="0" borderId="179" xfId="0" applyFont="1" applyFill="1" applyBorder="1" applyAlignment="1">
      <alignment horizontal="center"/>
    </xf>
    <xf numFmtId="170" fontId="1" fillId="0" borderId="28" xfId="0" applyNumberFormat="1" applyFont="1" applyBorder="1"/>
    <xf numFmtId="0" fontId="1" fillId="0" borderId="28" xfId="0" quotePrefix="1" applyFont="1" applyBorder="1"/>
    <xf numFmtId="4" fontId="1" fillId="0" borderId="178" xfId="0" applyNumberFormat="1" applyFont="1" applyBorder="1"/>
    <xf numFmtId="0" fontId="7" fillId="0" borderId="66" xfId="0" applyFont="1" applyBorder="1" applyAlignment="1">
      <alignment horizontal="center"/>
    </xf>
    <xf numFmtId="0" fontId="1" fillId="14" borderId="27" xfId="0" applyFont="1" applyFill="1" applyBorder="1"/>
    <xf numFmtId="175" fontId="1" fillId="0" borderId="185" xfId="0" applyNumberFormat="1" applyFont="1" applyBorder="1"/>
    <xf numFmtId="0" fontId="1" fillId="0" borderId="40" xfId="0" applyFont="1" applyBorder="1"/>
    <xf numFmtId="170" fontId="1" fillId="0" borderId="31" xfId="0" applyNumberFormat="1" applyFont="1" applyBorder="1"/>
    <xf numFmtId="0" fontId="1" fillId="0" borderId="31" xfId="0" quotePrefix="1" applyFont="1" applyBorder="1"/>
    <xf numFmtId="4" fontId="1" fillId="0" borderId="185" xfId="0" applyNumberFormat="1" applyFont="1" applyBorder="1"/>
    <xf numFmtId="175" fontId="7" fillId="0" borderId="57" xfId="0" applyNumberFormat="1" applyFont="1" applyBorder="1"/>
    <xf numFmtId="1" fontId="1" fillId="0" borderId="55" xfId="0" applyNumberFormat="1" applyFont="1" applyBorder="1"/>
    <xf numFmtId="175" fontId="1" fillId="0" borderId="57" xfId="0" applyNumberFormat="1" applyFont="1" applyBorder="1"/>
    <xf numFmtId="175" fontId="1" fillId="0" borderId="55" xfId="0" applyNumberFormat="1" applyFont="1" applyBorder="1"/>
    <xf numFmtId="4" fontId="1" fillId="0" borderId="57" xfId="0" applyNumberFormat="1" applyFont="1" applyBorder="1"/>
    <xf numFmtId="170" fontId="1" fillId="0" borderId="69" xfId="0" applyNumberFormat="1" applyFont="1" applyBorder="1" applyAlignment="1"/>
    <xf numFmtId="0" fontId="1" fillId="0" borderId="77" xfId="0" applyFont="1" applyFill="1" applyBorder="1"/>
    <xf numFmtId="175" fontId="1" fillId="0" borderId="12" xfId="0" applyNumberFormat="1" applyFont="1" applyBorder="1" applyAlignment="1">
      <alignment horizontal="right"/>
    </xf>
    <xf numFmtId="170" fontId="1" fillId="0" borderId="12" xfId="0" applyNumberFormat="1" applyFont="1" applyBorder="1"/>
    <xf numFmtId="0" fontId="1" fillId="0" borderId="26" xfId="0" quotePrefix="1" applyFont="1" applyBorder="1"/>
    <xf numFmtId="4" fontId="1" fillId="0" borderId="12" xfId="0" applyNumberFormat="1" applyFont="1" applyBorder="1"/>
    <xf numFmtId="1" fontId="1" fillId="0" borderId="17" xfId="0" applyNumberFormat="1" applyFont="1" applyBorder="1" applyAlignment="1">
      <alignment horizontal="center"/>
    </xf>
    <xf numFmtId="4" fontId="1" fillId="0" borderId="12" xfId="0" applyNumberFormat="1" applyFont="1" applyBorder="1" applyAlignment="1">
      <alignment horizontal="center"/>
    </xf>
    <xf numFmtId="4" fontId="1" fillId="0" borderId="66" xfId="0" applyNumberFormat="1" applyFont="1" applyBorder="1" applyAlignment="1">
      <alignment horizontal="center"/>
    </xf>
    <xf numFmtId="0" fontId="1" fillId="14" borderId="21" xfId="0" applyFont="1" applyFill="1" applyBorder="1"/>
    <xf numFmtId="0" fontId="1" fillId="14" borderId="22" xfId="0" applyFont="1" applyFill="1" applyBorder="1"/>
    <xf numFmtId="0" fontId="7" fillId="0" borderId="142" xfId="0" applyFont="1" applyBorder="1"/>
    <xf numFmtId="0" fontId="1" fillId="0" borderId="1" xfId="0" applyFont="1" applyBorder="1"/>
    <xf numFmtId="4" fontId="7" fillId="0" borderId="142" xfId="0" applyNumberFormat="1" applyFont="1" applyBorder="1"/>
    <xf numFmtId="0" fontId="1" fillId="0" borderId="113" xfId="0" applyFont="1" applyBorder="1"/>
    <xf numFmtId="0" fontId="1" fillId="14" borderId="142" xfId="0" applyFont="1" applyFill="1" applyBorder="1"/>
    <xf numFmtId="4" fontId="7" fillId="0" borderId="80"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75" xfId="0" applyFont="1" applyBorder="1" applyAlignment="1">
      <alignment horizontal="center"/>
    </xf>
    <xf numFmtId="0" fontId="7" fillId="0" borderId="57" xfId="0" applyFont="1" applyBorder="1"/>
    <xf numFmtId="0" fontId="1" fillId="0" borderId="39" xfId="0" applyFont="1" applyBorder="1"/>
    <xf numFmtId="0" fontId="1" fillId="0" borderId="76" xfId="0" applyFont="1" applyBorder="1"/>
    <xf numFmtId="0" fontId="7" fillId="0" borderId="57" xfId="0" applyFont="1" applyBorder="1" applyAlignment="1">
      <alignment horizontal="center"/>
    </xf>
    <xf numFmtId="0" fontId="7" fillId="0" borderId="24" xfId="0" applyFont="1" applyBorder="1" applyAlignment="1">
      <alignment horizontal="centerContinuous"/>
    </xf>
    <xf numFmtId="0" fontId="7" fillId="0" borderId="69" xfId="0" applyFont="1" applyBorder="1" applyAlignment="1">
      <alignment horizontal="center"/>
    </xf>
    <xf numFmtId="0" fontId="7" fillId="0" borderId="12" xfId="0" applyFont="1" applyBorder="1" applyAlignment="1"/>
    <xf numFmtId="0" fontId="1" fillId="0" borderId="67" xfId="0" applyFont="1" applyBorder="1"/>
    <xf numFmtId="1" fontId="1" fillId="0" borderId="57" xfId="0" applyNumberFormat="1" applyFont="1" applyBorder="1"/>
    <xf numFmtId="0" fontId="7" fillId="0" borderId="55" xfId="0" applyFont="1" applyBorder="1" applyAlignment="1"/>
    <xf numFmtId="0" fontId="1" fillId="0" borderId="55" xfId="0" applyFont="1" applyBorder="1"/>
    <xf numFmtId="4" fontId="1" fillId="0" borderId="69" xfId="0" applyNumberFormat="1" applyFont="1" applyBorder="1"/>
    <xf numFmtId="0" fontId="1" fillId="0" borderId="38" xfId="0" applyFont="1" applyBorder="1"/>
    <xf numFmtId="0" fontId="1" fillId="0" borderId="178" xfId="0" applyFont="1" applyBorder="1"/>
    <xf numFmtId="1" fontId="1" fillId="0" borderId="178" xfId="0" applyNumberFormat="1" applyFont="1" applyBorder="1"/>
    <xf numFmtId="0" fontId="1" fillId="0" borderId="186" xfId="0" applyFont="1" applyBorder="1" applyAlignment="1">
      <alignment horizontal="right"/>
    </xf>
    <xf numFmtId="9" fontId="1" fillId="0" borderId="186" xfId="0" applyNumberFormat="1" applyFont="1" applyBorder="1" applyAlignment="1">
      <alignment horizontal="center"/>
    </xf>
    <xf numFmtId="170" fontId="1" fillId="0" borderId="178" xfId="0" applyNumberFormat="1" applyFont="1" applyBorder="1"/>
    <xf numFmtId="4" fontId="1" fillId="0" borderId="182" xfId="0" applyNumberFormat="1" applyFont="1" applyBorder="1" applyAlignment="1"/>
    <xf numFmtId="0" fontId="1" fillId="0" borderId="77" xfId="0" applyFont="1" applyBorder="1"/>
    <xf numFmtId="1" fontId="1" fillId="0" borderId="12" xfId="0" applyNumberFormat="1" applyFont="1" applyBorder="1"/>
    <xf numFmtId="0" fontId="1" fillId="0" borderId="61" xfId="0" applyFont="1" applyBorder="1" applyAlignment="1">
      <alignment horizontal="right"/>
    </xf>
    <xf numFmtId="0" fontId="1" fillId="0" borderId="61" xfId="0" applyFont="1" applyBorder="1"/>
    <xf numFmtId="2" fontId="1" fillId="0" borderId="24" xfId="0" applyNumberFormat="1" applyFont="1" applyBorder="1"/>
    <xf numFmtId="4" fontId="1" fillId="0" borderId="102" xfId="0" applyNumberFormat="1" applyFont="1" applyBorder="1" applyAlignment="1"/>
    <xf numFmtId="175" fontId="1" fillId="14" borderId="22" xfId="0" applyNumberFormat="1" applyFont="1" applyFill="1" applyBorder="1"/>
    <xf numFmtId="0" fontId="1" fillId="14" borderId="22" xfId="0" applyFont="1" applyFill="1" applyBorder="1" applyAlignment="1">
      <alignment horizontal="center"/>
    </xf>
    <xf numFmtId="4" fontId="7" fillId="0" borderId="80" xfId="0" applyNumberFormat="1" applyFont="1" applyBorder="1" applyAlignment="1"/>
    <xf numFmtId="180" fontId="7" fillId="0" borderId="21" xfId="0" applyNumberFormat="1" applyFont="1" applyBorder="1"/>
    <xf numFmtId="180" fontId="85" fillId="0" borderId="22" xfId="0" applyNumberFormat="1" applyFont="1" applyBorder="1"/>
    <xf numFmtId="180" fontId="1" fillId="0" borderId="22" xfId="0" applyNumberFormat="1" applyFont="1" applyBorder="1"/>
    <xf numFmtId="180" fontId="7" fillId="0" borderId="148" xfId="0" applyNumberFormat="1" applyFont="1" applyBorder="1" applyAlignment="1">
      <alignment horizontal="centerContinuous"/>
    </xf>
    <xf numFmtId="180" fontId="7" fillId="0" borderId="149" xfId="0" applyNumberFormat="1" applyFont="1" applyBorder="1" applyAlignment="1">
      <alignment horizontal="centerContinuous"/>
    </xf>
    <xf numFmtId="180" fontId="1" fillId="0" borderId="149" xfId="0" applyNumberFormat="1" applyFont="1" applyBorder="1"/>
    <xf numFmtId="180" fontId="7" fillId="0" borderId="149" xfId="0" applyNumberFormat="1" applyFont="1" applyBorder="1"/>
    <xf numFmtId="180" fontId="1" fillId="0" borderId="187" xfId="0" applyNumberFormat="1" applyFont="1" applyBorder="1"/>
    <xf numFmtId="0" fontId="1" fillId="0" borderId="117" xfId="0" applyFont="1" applyBorder="1"/>
    <xf numFmtId="180" fontId="7" fillId="0" borderId="119" xfId="0" applyNumberFormat="1" applyFont="1" applyBorder="1" applyAlignment="1">
      <alignment horizontal="center"/>
    </xf>
    <xf numFmtId="180" fontId="1" fillId="0" borderId="77" xfId="0" applyNumberFormat="1" applyFont="1" applyBorder="1"/>
    <xf numFmtId="180" fontId="1" fillId="0" borderId="26" xfId="0" applyNumberFormat="1" applyFont="1" applyBorder="1"/>
    <xf numFmtId="180" fontId="1" fillId="0" borderId="12" xfId="0" applyNumberFormat="1" applyFont="1" applyBorder="1"/>
    <xf numFmtId="180" fontId="1" fillId="0" borderId="83" xfId="0" applyNumberFormat="1" applyFont="1" applyBorder="1"/>
    <xf numFmtId="180" fontId="1" fillId="0" borderId="188" xfId="0" applyNumberFormat="1" applyFont="1" applyBorder="1"/>
    <xf numFmtId="180" fontId="1" fillId="0" borderId="189" xfId="0" applyNumberFormat="1" applyFont="1" applyBorder="1"/>
    <xf numFmtId="180" fontId="1" fillId="0" borderId="190" xfId="0" applyNumberFormat="1" applyFont="1" applyBorder="1"/>
    <xf numFmtId="0" fontId="1" fillId="0" borderId="189" xfId="0" applyFont="1" applyBorder="1"/>
    <xf numFmtId="0" fontId="1" fillId="0" borderId="190" xfId="0" applyFont="1" applyBorder="1"/>
    <xf numFmtId="180" fontId="1" fillId="0" borderId="66" xfId="0" applyNumberFormat="1" applyFont="1" applyBorder="1"/>
    <xf numFmtId="180" fontId="1" fillId="0" borderId="21" xfId="0" quotePrefix="1" applyNumberFormat="1" applyFont="1" applyBorder="1"/>
    <xf numFmtId="180" fontId="1" fillId="0" borderId="22" xfId="0" quotePrefix="1" applyNumberFormat="1" applyFont="1" applyBorder="1"/>
    <xf numFmtId="180" fontId="1" fillId="0" borderId="118" xfId="0" applyNumberFormat="1" applyFont="1" applyBorder="1"/>
    <xf numFmtId="180" fontId="1" fillId="0" borderId="92" xfId="0" applyNumberFormat="1" applyFont="1" applyBorder="1"/>
    <xf numFmtId="180" fontId="1" fillId="0" borderId="142" xfId="0" applyNumberFormat="1" applyFont="1" applyBorder="1"/>
    <xf numFmtId="170" fontId="1" fillId="0" borderId="59" xfId="0" applyNumberFormat="1" applyFont="1" applyBorder="1" applyAlignment="1">
      <alignment horizontal="center"/>
    </xf>
    <xf numFmtId="0" fontId="7" fillId="0" borderId="77" xfId="0" applyFont="1" applyBorder="1"/>
    <xf numFmtId="0" fontId="1" fillId="0" borderId="90" xfId="0" applyFont="1" applyBorder="1"/>
    <xf numFmtId="0" fontId="7" fillId="0" borderId="7" xfId="0" applyFont="1" applyBorder="1" applyAlignment="1">
      <alignment horizontal="center"/>
    </xf>
    <xf numFmtId="0" fontId="1" fillId="0" borderId="0" xfId="0" applyFont="1" applyAlignment="1"/>
    <xf numFmtId="0" fontId="1" fillId="0" borderId="102" xfId="0" applyFont="1" applyBorder="1"/>
    <xf numFmtId="15" fontId="1" fillId="0" borderId="77" xfId="0" applyNumberFormat="1" applyFont="1" applyBorder="1" applyAlignment="1">
      <alignment horizontal="centerContinuous"/>
    </xf>
    <xf numFmtId="170" fontId="7" fillId="0" borderId="66" xfId="0" applyNumberFormat="1" applyFont="1" applyBorder="1" applyAlignment="1">
      <alignment horizontal="center"/>
    </xf>
    <xf numFmtId="0" fontId="7" fillId="0" borderId="64" xfId="0" applyFont="1" applyBorder="1" applyAlignment="1">
      <alignment horizontal="centerContinuous"/>
    </xf>
    <xf numFmtId="0" fontId="1" fillId="0" borderId="51" xfId="0" applyFont="1" applyBorder="1" applyAlignment="1">
      <alignment horizontal="centerContinuous"/>
    </xf>
    <xf numFmtId="0" fontId="86" fillId="0" borderId="39" xfId="0" applyFont="1" applyBorder="1" applyAlignment="1">
      <alignment horizontal="centerContinuous"/>
    </xf>
    <xf numFmtId="0" fontId="86" fillId="0" borderId="26" xfId="0" applyFont="1" applyBorder="1"/>
    <xf numFmtId="0" fontId="1" fillId="0" borderId="178" xfId="0" applyFont="1" applyBorder="1" applyAlignment="1">
      <alignment horizontal="centerContinuous"/>
    </xf>
    <xf numFmtId="0" fontId="1" fillId="0" borderId="28" xfId="0" applyFont="1" applyBorder="1" applyAlignment="1">
      <alignment horizontal="centerContinuous"/>
    </xf>
    <xf numFmtId="0" fontId="7" fillId="0" borderId="165" xfId="0" applyFont="1" applyBorder="1" applyAlignment="1">
      <alignment horizontal="center"/>
    </xf>
    <xf numFmtId="170" fontId="7" fillId="0" borderId="182" xfId="0" applyNumberFormat="1" applyFont="1" applyBorder="1" applyAlignment="1">
      <alignment horizontal="center"/>
    </xf>
    <xf numFmtId="0" fontId="1" fillId="0" borderId="77" xfId="0" applyFont="1" applyBorder="1" applyAlignment="1">
      <alignment horizontal="center"/>
    </xf>
    <xf numFmtId="0" fontId="85" fillId="0" borderId="12" xfId="0" applyFont="1" applyBorder="1" applyAlignment="1"/>
    <xf numFmtId="0" fontId="7" fillId="0" borderId="26" xfId="0" applyFont="1" applyBorder="1" applyAlignment="1"/>
    <xf numFmtId="170" fontId="1" fillId="0" borderId="66" xfId="0" applyNumberFormat="1" applyFont="1" applyBorder="1" applyAlignment="1">
      <alignment horizontal="center"/>
    </xf>
    <xf numFmtId="0" fontId="1" fillId="14" borderId="3" xfId="0" applyFont="1" applyFill="1" applyBorder="1"/>
    <xf numFmtId="0" fontId="1" fillId="14" borderId="0" xfId="0" applyFont="1" applyFill="1" applyBorder="1"/>
    <xf numFmtId="0" fontId="1" fillId="14" borderId="0" xfId="0" applyFont="1" applyFill="1"/>
    <xf numFmtId="0" fontId="7" fillId="0" borderId="13" xfId="0" applyFont="1" applyBorder="1" applyAlignment="1"/>
    <xf numFmtId="170" fontId="7" fillId="0" borderId="82" xfId="0" applyNumberFormat="1" applyFont="1" applyBorder="1" applyAlignment="1">
      <alignment horizontal="center"/>
    </xf>
    <xf numFmtId="0" fontId="7" fillId="14" borderId="22" xfId="0" applyFont="1" applyFill="1" applyBorder="1"/>
    <xf numFmtId="0" fontId="7" fillId="0" borderId="118" xfId="0" applyFont="1" applyBorder="1"/>
    <xf numFmtId="4" fontId="7" fillId="0" borderId="59" xfId="0" applyNumberFormat="1" applyFont="1" applyBorder="1" applyAlignment="1">
      <alignment horizontal="center"/>
    </xf>
    <xf numFmtId="0" fontId="87" fillId="0" borderId="0" xfId="0" applyFont="1" applyAlignment="1">
      <alignment horizontal="left" vertical="center" indent="1"/>
    </xf>
    <xf numFmtId="0" fontId="88" fillId="0" borderId="0" xfId="0" applyFont="1" applyAlignment="1">
      <alignment horizontal="left" vertical="center" indent="1"/>
    </xf>
    <xf numFmtId="0" fontId="89" fillId="0" borderId="0" xfId="0" applyFont="1" applyAlignment="1">
      <alignment horizontal="justify" vertical="center"/>
    </xf>
    <xf numFmtId="0" fontId="38" fillId="0" borderId="0" xfId="0" applyFont="1"/>
    <xf numFmtId="0" fontId="14" fillId="0" borderId="20" xfId="0" applyFont="1" applyBorder="1"/>
    <xf numFmtId="0" fontId="14" fillId="0" borderId="3" xfId="0" applyFont="1" applyBorder="1"/>
    <xf numFmtId="0" fontId="16" fillId="0" borderId="0" xfId="0" applyFont="1" applyBorder="1"/>
    <xf numFmtId="0" fontId="1" fillId="0" borderId="4" xfId="0" applyFont="1" applyFill="1" applyBorder="1"/>
    <xf numFmtId="0" fontId="7" fillId="0" borderId="0" xfId="0" applyFont="1" applyBorder="1" applyAlignment="1">
      <alignment horizontal="right"/>
    </xf>
    <xf numFmtId="181" fontId="1" fillId="0" borderId="120" xfId="0" quotePrefix="1" applyNumberFormat="1" applyFont="1" applyBorder="1" applyAlignment="1">
      <alignment horizontal="center"/>
    </xf>
    <xf numFmtId="0" fontId="1" fillId="0" borderId="191" xfId="0" applyFont="1" applyBorder="1"/>
    <xf numFmtId="0" fontId="1" fillId="0" borderId="28" xfId="0" applyFont="1" applyBorder="1" applyAlignment="1">
      <alignment vertical="center"/>
    </xf>
    <xf numFmtId="0" fontId="1" fillId="0" borderId="31" xfId="0" applyFont="1" applyBorder="1"/>
    <xf numFmtId="0" fontId="1" fillId="0" borderId="192" xfId="0" applyFont="1" applyBorder="1"/>
    <xf numFmtId="0" fontId="7" fillId="0" borderId="31" xfId="0" applyFont="1" applyBorder="1"/>
    <xf numFmtId="0" fontId="1" fillId="0" borderId="29" xfId="0" applyFont="1" applyBorder="1"/>
    <xf numFmtId="0" fontId="14" fillId="0" borderId="0" xfId="0" applyFont="1"/>
    <xf numFmtId="49" fontId="1" fillId="0" borderId="0" xfId="0" applyNumberFormat="1" applyFont="1" applyBorder="1"/>
    <xf numFmtId="0" fontId="7" fillId="0" borderId="28" xfId="0" applyFont="1" applyFill="1" applyBorder="1"/>
    <xf numFmtId="0" fontId="1" fillId="0" borderId="28" xfId="0" applyFont="1" applyFill="1" applyBorder="1"/>
    <xf numFmtId="0" fontId="1" fillId="0" borderId="120" xfId="0" applyFont="1" applyBorder="1"/>
    <xf numFmtId="49" fontId="1" fillId="0" borderId="4" xfId="0" applyNumberFormat="1" applyFont="1" applyBorder="1" applyAlignment="1">
      <alignment horizontal="center"/>
    </xf>
    <xf numFmtId="49" fontId="1" fillId="0" borderId="0" xfId="0" applyNumberFormat="1" applyFont="1"/>
    <xf numFmtId="49" fontId="1" fillId="0" borderId="28" xfId="0" applyNumberFormat="1" applyFont="1" applyBorder="1" applyAlignment="1"/>
    <xf numFmtId="0" fontId="16" fillId="0" borderId="3" xfId="0" quotePrefix="1" applyFont="1" applyBorder="1" applyAlignment="1">
      <alignment horizontal="center"/>
    </xf>
    <xf numFmtId="0" fontId="1" fillId="0" borderId="69" xfId="0" applyFont="1" applyBorder="1"/>
    <xf numFmtId="170" fontId="1" fillId="0" borderId="182" xfId="0" applyNumberFormat="1" applyFont="1" applyBorder="1"/>
    <xf numFmtId="44" fontId="1" fillId="0" borderId="102" xfId="0" applyNumberFormat="1" applyFont="1" applyBorder="1"/>
    <xf numFmtId="0" fontId="7" fillId="0" borderId="85" xfId="0" applyFont="1" applyBorder="1" applyAlignment="1">
      <alignment horizontal="center"/>
    </xf>
    <xf numFmtId="0" fontId="1" fillId="0" borderId="85" xfId="0" applyFont="1" applyBorder="1"/>
    <xf numFmtId="44" fontId="1" fillId="0" borderId="165" xfId="0" applyNumberFormat="1" applyFont="1" applyBorder="1"/>
    <xf numFmtId="170" fontId="1" fillId="0" borderId="102" xfId="0" applyNumberFormat="1" applyFont="1" applyBorder="1"/>
    <xf numFmtId="170" fontId="1" fillId="0" borderId="186" xfId="0" applyNumberFormat="1" applyFont="1" applyBorder="1"/>
    <xf numFmtId="170" fontId="1" fillId="0" borderId="193" xfId="0" applyNumberFormat="1" applyFont="1" applyBorder="1"/>
    <xf numFmtId="170" fontId="1" fillId="0" borderId="61" xfId="0" applyNumberFormat="1" applyFont="1" applyBorder="1"/>
    <xf numFmtId="170" fontId="1" fillId="0" borderId="194" xfId="0" applyNumberFormat="1" applyFont="1" applyBorder="1"/>
    <xf numFmtId="0" fontId="7" fillId="0" borderId="3" xfId="0" applyFont="1" applyBorder="1" applyAlignment="1">
      <alignment horizontal="right"/>
    </xf>
    <xf numFmtId="170" fontId="7" fillId="0" borderId="195" xfId="0" applyNumberFormat="1" applyFont="1" applyBorder="1"/>
    <xf numFmtId="170" fontId="7" fillId="0" borderId="132" xfId="0" applyNumberFormat="1" applyFont="1" applyBorder="1"/>
    <xf numFmtId="0" fontId="1" fillId="0" borderId="93" xfId="0" applyFont="1" applyBorder="1"/>
    <xf numFmtId="0" fontId="7" fillId="0" borderId="57" xfId="0" applyFont="1" applyBorder="1" applyAlignment="1">
      <alignment vertical="center" wrapText="1"/>
    </xf>
    <xf numFmtId="0" fontId="7" fillId="0" borderId="24"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78" xfId="0" applyFont="1" applyFill="1" applyBorder="1" applyAlignment="1">
      <alignment horizontal="left"/>
    </xf>
    <xf numFmtId="0" fontId="7" fillId="0" borderId="0" xfId="0" applyFont="1" applyFill="1" applyBorder="1"/>
    <xf numFmtId="170" fontId="7" fillId="0" borderId="195" xfId="0" applyNumberFormat="1" applyFont="1" applyBorder="1" applyAlignment="1">
      <alignment vertical="center"/>
    </xf>
    <xf numFmtId="0" fontId="14" fillId="0" borderId="85" xfId="0" applyFont="1" applyBorder="1"/>
    <xf numFmtId="170" fontId="1" fillId="0" borderId="165" xfId="0" applyNumberFormat="1" applyFont="1" applyBorder="1"/>
    <xf numFmtId="0" fontId="1" fillId="0" borderId="78" xfId="0" applyFont="1" applyFill="1" applyBorder="1"/>
    <xf numFmtId="170" fontId="1" fillId="0" borderId="195" xfId="0" applyNumberFormat="1" applyFont="1" applyBorder="1"/>
    <xf numFmtId="0" fontId="16" fillId="0" borderId="85"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0" fontId="1" fillId="0" borderId="18" xfId="0" applyNumberFormat="1" applyFont="1" applyBorder="1" applyAlignment="1"/>
    <xf numFmtId="170" fontId="1" fillId="0" borderId="7" xfId="0" applyNumberFormat="1" applyFont="1" applyBorder="1"/>
    <xf numFmtId="170" fontId="1" fillId="0" borderId="196" xfId="0" applyNumberFormat="1" applyFont="1" applyBorder="1"/>
    <xf numFmtId="0" fontId="1" fillId="0" borderId="0" xfId="0" applyFont="1" applyFill="1" applyBorder="1" applyAlignment="1"/>
    <xf numFmtId="170" fontId="1" fillId="0" borderId="195" xfId="0" applyNumberFormat="1" applyFont="1" applyBorder="1" applyAlignment="1"/>
    <xf numFmtId="0" fontId="1" fillId="0" borderId="39" xfId="0" applyFont="1" applyFill="1" applyBorder="1"/>
    <xf numFmtId="170" fontId="7" fillId="0" borderId="182"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84" xfId="0" applyNumberFormat="1" applyFont="1" applyBorder="1"/>
    <xf numFmtId="0" fontId="1" fillId="0" borderId="26" xfId="0" applyFont="1" applyFill="1" applyBorder="1"/>
    <xf numFmtId="170" fontId="7" fillId="0" borderId="84" xfId="0" applyNumberFormat="1" applyFont="1" applyBorder="1"/>
    <xf numFmtId="0" fontId="14" fillId="0" borderId="197" xfId="0" applyFont="1" applyBorder="1"/>
    <xf numFmtId="0" fontId="90" fillId="0" borderId="22" xfId="0" applyFont="1" applyBorder="1"/>
    <xf numFmtId="0" fontId="1" fillId="0" borderId="36" xfId="0" applyFont="1" applyBorder="1"/>
    <xf numFmtId="0" fontId="14" fillId="0" borderId="0" xfId="0" applyFont="1" applyAlignment="1">
      <alignment horizontal="center" vertical="top" wrapText="1"/>
    </xf>
    <xf numFmtId="0" fontId="14" fillId="0" borderId="0" xfId="0" applyFont="1" applyAlignment="1">
      <alignment vertical="center" wrapText="1"/>
    </xf>
    <xf numFmtId="0" fontId="91" fillId="0" borderId="0" xfId="0" applyFont="1" applyAlignment="1">
      <alignment vertical="center" wrapText="1"/>
    </xf>
    <xf numFmtId="0" fontId="86" fillId="0" borderId="0" xfId="0" applyFont="1" applyAlignment="1">
      <alignment vertical="center" wrapText="1"/>
    </xf>
    <xf numFmtId="0" fontId="31" fillId="0" borderId="0" xfId="0" applyFont="1" applyAlignment="1">
      <alignment vertical="center" wrapText="1"/>
    </xf>
    <xf numFmtId="178" fontId="41" fillId="0" borderId="7" xfId="0" applyNumberFormat="1" applyFont="1" applyBorder="1" applyAlignment="1" applyProtection="1">
      <alignment horizontal="left" vertical="center"/>
    </xf>
    <xf numFmtId="179" fontId="41" fillId="0" borderId="7" xfId="0" applyNumberFormat="1" applyFont="1" applyBorder="1" applyAlignment="1" applyProtection="1">
      <alignment horizontal="left" vertical="center"/>
    </xf>
    <xf numFmtId="1" fontId="19" fillId="0" borderId="0" xfId="0" applyNumberFormat="1" applyFont="1" applyBorder="1" applyAlignment="1">
      <alignment horizontal="right" vertical="center"/>
    </xf>
    <xf numFmtId="0" fontId="51" fillId="0" borderId="79" xfId="0" applyFont="1" applyBorder="1" applyAlignment="1">
      <alignment horizontal="right" vertical="center"/>
    </xf>
    <xf numFmtId="0" fontId="0" fillId="0" borderId="102" xfId="0" applyBorder="1"/>
    <xf numFmtId="178" fontId="41" fillId="0" borderId="60" xfId="0" applyNumberFormat="1" applyFont="1" applyBorder="1" applyAlignment="1" applyProtection="1">
      <alignment horizontal="left" vertical="center"/>
    </xf>
    <xf numFmtId="0" fontId="0" fillId="0" borderId="59" xfId="0" applyBorder="1"/>
    <xf numFmtId="1" fontId="14" fillId="0" borderId="0" xfId="0" applyNumberFormat="1" applyFont="1" applyBorder="1" applyAlignment="1">
      <alignment horizontal="right" vertical="center"/>
    </xf>
    <xf numFmtId="0" fontId="92" fillId="0" borderId="0" xfId="0" applyFont="1" applyAlignment="1" applyProtection="1">
      <alignment horizontal="left" vertical="center"/>
    </xf>
    <xf numFmtId="0" fontId="93" fillId="0" borderId="52" xfId="0" applyFont="1" applyBorder="1" applyAlignment="1">
      <alignment horizontal="left" vertical="center"/>
    </xf>
    <xf numFmtId="0" fontId="93" fillId="0" borderId="52" xfId="0" applyFont="1" applyBorder="1" applyAlignment="1">
      <alignment vertical="center"/>
    </xf>
    <xf numFmtId="0" fontId="0" fillId="0" borderId="36" xfId="0" applyBorder="1"/>
    <xf numFmtId="2" fontId="17" fillId="0" borderId="89" xfId="0" applyNumberFormat="1" applyFont="1" applyFill="1" applyBorder="1" applyAlignment="1" applyProtection="1">
      <alignment vertical="center"/>
    </xf>
    <xf numFmtId="2" fontId="17" fillId="0" borderId="56" xfId="0" applyNumberFormat="1" applyFont="1" applyFill="1" applyBorder="1" applyAlignment="1" applyProtection="1">
      <alignment vertical="center"/>
    </xf>
    <xf numFmtId="2" fontId="17" fillId="0" borderId="74" xfId="0" applyNumberFormat="1" applyFont="1" applyFill="1" applyBorder="1" applyAlignment="1" applyProtection="1">
      <alignment vertical="center"/>
    </xf>
    <xf numFmtId="44" fontId="17" fillId="4" borderId="55" xfId="1" applyFont="1" applyFill="1" applyBorder="1" applyAlignment="1" applyProtection="1">
      <alignment vertical="center"/>
      <protection locked="0"/>
    </xf>
    <xf numFmtId="44" fontId="17" fillId="0" borderId="69" xfId="1" applyFont="1" applyBorder="1" applyAlignment="1">
      <alignment vertical="center"/>
    </xf>
    <xf numFmtId="44" fontId="17" fillId="4" borderId="56" xfId="1" applyFont="1" applyFill="1" applyBorder="1" applyAlignment="1" applyProtection="1">
      <alignment vertical="center"/>
      <protection locked="0"/>
    </xf>
    <xf numFmtId="44" fontId="17" fillId="0" borderId="71" xfId="1" applyFont="1" applyBorder="1" applyAlignment="1">
      <alignment vertical="center"/>
    </xf>
    <xf numFmtId="44" fontId="17" fillId="4" borderId="17" xfId="1" applyFont="1" applyFill="1" applyBorder="1" applyAlignment="1" applyProtection="1">
      <alignment vertical="center"/>
      <protection locked="0"/>
    </xf>
    <xf numFmtId="44" fontId="17" fillId="0" borderId="84" xfId="1" applyFont="1" applyBorder="1" applyAlignment="1">
      <alignment vertical="center"/>
    </xf>
    <xf numFmtId="44" fontId="19" fillId="0" borderId="113" xfId="1" applyFont="1" applyBorder="1" applyAlignment="1">
      <alignment horizontal="right" vertical="center"/>
    </xf>
    <xf numFmtId="44" fontId="19" fillId="0" borderId="59" xfId="1" applyFont="1" applyBorder="1" applyAlignment="1">
      <alignment vertical="center"/>
    </xf>
    <xf numFmtId="44" fontId="17" fillId="0" borderId="102" xfId="1" applyFont="1" applyBorder="1" applyAlignment="1">
      <alignment vertical="center"/>
    </xf>
    <xf numFmtId="44" fontId="19" fillId="0" borderId="76" xfId="1" applyFont="1" applyBorder="1" applyAlignment="1">
      <alignment horizontal="right" vertical="center"/>
    </xf>
    <xf numFmtId="44" fontId="19" fillId="0" borderId="114" xfId="1" applyFont="1" applyBorder="1" applyAlignment="1">
      <alignment vertical="center"/>
    </xf>
    <xf numFmtId="1" fontId="17" fillId="4" borderId="55" xfId="0" applyNumberFormat="1" applyFont="1" applyFill="1" applyBorder="1" applyAlignment="1" applyProtection="1">
      <alignment vertical="center"/>
      <protection locked="0"/>
    </xf>
    <xf numFmtId="1" fontId="17" fillId="4" borderId="56" xfId="0" applyNumberFormat="1" applyFont="1" applyFill="1" applyBorder="1" applyAlignment="1" applyProtection="1">
      <alignment vertical="center"/>
      <protection locked="0"/>
    </xf>
    <xf numFmtId="1" fontId="17" fillId="4" borderId="17" xfId="0" applyNumberFormat="1" applyFont="1" applyFill="1" applyBorder="1" applyAlignment="1" applyProtection="1">
      <alignment vertical="center"/>
      <protection locked="0"/>
    </xf>
    <xf numFmtId="44" fontId="17" fillId="15" borderId="69" xfId="1" applyFont="1" applyFill="1" applyBorder="1" applyAlignment="1" applyProtection="1">
      <alignment vertical="center"/>
      <protection locked="0"/>
    </xf>
    <xf numFmtId="44" fontId="17" fillId="15" borderId="71" xfId="1" applyFont="1" applyFill="1" applyBorder="1" applyAlignment="1" applyProtection="1">
      <alignment vertical="center"/>
      <protection locked="0"/>
    </xf>
    <xf numFmtId="44" fontId="17" fillId="15" borderId="84" xfId="1" applyFont="1" applyFill="1" applyBorder="1" applyAlignment="1" applyProtection="1">
      <alignment vertical="center"/>
      <protection locked="0"/>
    </xf>
    <xf numFmtId="44" fontId="19" fillId="0" borderId="66" xfId="1" applyFont="1" applyBorder="1" applyAlignment="1">
      <alignment vertical="center"/>
    </xf>
    <xf numFmtId="44" fontId="17" fillId="0" borderId="69" xfId="1" applyFont="1" applyBorder="1" applyAlignment="1" applyProtection="1">
      <alignment vertical="center"/>
      <protection locked="0"/>
    </xf>
    <xf numFmtId="44" fontId="17" fillId="0" borderId="71" xfId="1" applyFont="1" applyBorder="1" applyAlignment="1" applyProtection="1">
      <alignment vertical="center"/>
      <protection locked="0"/>
    </xf>
    <xf numFmtId="44" fontId="17" fillId="0" borderId="84" xfId="1" applyFont="1" applyBorder="1" applyAlignment="1" applyProtection="1">
      <alignment vertical="center"/>
      <protection locked="0"/>
    </xf>
    <xf numFmtId="44" fontId="19" fillId="0" borderId="115" xfId="1" applyFont="1" applyBorder="1" applyAlignment="1" applyProtection="1">
      <alignment vertical="center"/>
    </xf>
    <xf numFmtId="179" fontId="94" fillId="0" borderId="7" xfId="0" applyNumberFormat="1" applyFont="1" applyBorder="1" applyAlignment="1" applyProtection="1">
      <alignment horizontal="left" vertical="center"/>
    </xf>
    <xf numFmtId="178" fontId="94" fillId="0" borderId="7" xfId="0" applyNumberFormat="1" applyFont="1" applyBorder="1" applyAlignment="1" applyProtection="1">
      <alignment horizontal="left" vertical="center"/>
    </xf>
    <xf numFmtId="0" fontId="1" fillId="0" borderId="36" xfId="15" applyFont="1" applyFill="1" applyBorder="1" applyAlignment="1">
      <alignment vertical="center"/>
    </xf>
    <xf numFmtId="9" fontId="21" fillId="4" borderId="56" xfId="16" applyFont="1" applyFill="1" applyBorder="1" applyAlignment="1" applyProtection="1">
      <alignment vertical="center"/>
      <protection locked="0"/>
    </xf>
    <xf numFmtId="9" fontId="21" fillId="4" borderId="17" xfId="16" applyFont="1" applyFill="1" applyBorder="1" applyAlignment="1" applyProtection="1">
      <alignment vertical="center"/>
      <protection locked="0"/>
    </xf>
    <xf numFmtId="44" fontId="21" fillId="4" borderId="17" xfId="1" applyFont="1" applyFill="1" applyBorder="1" applyAlignment="1" applyProtection="1">
      <alignment vertical="center"/>
      <protection locked="0"/>
    </xf>
    <xf numFmtId="44" fontId="7" fillId="0" borderId="76" xfId="1" applyFont="1" applyBorder="1" applyAlignment="1">
      <alignment horizontal="right" vertical="center"/>
    </xf>
    <xf numFmtId="2" fontId="21" fillId="4" borderId="55" xfId="0" applyNumberFormat="1" applyFont="1" applyFill="1" applyBorder="1" applyAlignment="1" applyProtection="1">
      <alignment vertical="center"/>
      <protection locked="0"/>
    </xf>
    <xf numFmtId="2" fontId="21" fillId="4" borderId="56" xfId="0" applyNumberFormat="1" applyFont="1" applyFill="1" applyBorder="1" applyAlignment="1" applyProtection="1">
      <alignment vertical="center"/>
      <protection locked="0"/>
    </xf>
    <xf numFmtId="2" fontId="21" fillId="4" borderId="17" xfId="0" applyNumberFormat="1" applyFont="1" applyFill="1" applyBorder="1" applyAlignment="1" applyProtection="1">
      <alignment vertical="center"/>
      <protection locked="0"/>
    </xf>
    <xf numFmtId="44" fontId="21" fillId="4" borderId="105" xfId="1" applyFont="1" applyFill="1" applyBorder="1" applyAlignment="1" applyProtection="1">
      <alignment vertical="center"/>
      <protection locked="0"/>
    </xf>
    <xf numFmtId="44" fontId="5" fillId="0" borderId="86" xfId="1" applyFont="1" applyBorder="1" applyAlignment="1" applyProtection="1">
      <alignment vertical="center"/>
    </xf>
    <xf numFmtId="44" fontId="5" fillId="0" borderId="71" xfId="1" applyFont="1" applyBorder="1" applyAlignment="1" applyProtection="1">
      <alignment vertical="center"/>
    </xf>
    <xf numFmtId="44" fontId="5" fillId="0" borderId="87" xfId="1" applyFont="1" applyBorder="1" applyAlignment="1" applyProtection="1">
      <alignment vertical="center"/>
    </xf>
    <xf numFmtId="44" fontId="7" fillId="0" borderId="114" xfId="1" applyFont="1" applyBorder="1" applyAlignment="1" applyProtection="1">
      <alignment vertical="center"/>
    </xf>
    <xf numFmtId="44" fontId="5" fillId="0" borderId="69" xfId="1" applyFont="1" applyBorder="1" applyAlignment="1" applyProtection="1">
      <alignment vertical="center"/>
    </xf>
    <xf numFmtId="44" fontId="5" fillId="0" borderId="84" xfId="1" applyFont="1" applyBorder="1" applyAlignment="1" applyProtection="1">
      <alignment vertical="center"/>
    </xf>
    <xf numFmtId="44" fontId="7" fillId="0" borderId="0" xfId="1" applyFont="1" applyBorder="1" applyAlignment="1">
      <alignment horizontal="right" vertical="center"/>
    </xf>
    <xf numFmtId="44" fontId="7" fillId="0" borderId="43" xfId="1" applyFont="1" applyBorder="1" applyAlignment="1">
      <alignment vertical="center"/>
    </xf>
    <xf numFmtId="44" fontId="7" fillId="0" borderId="23" xfId="1" applyFont="1" applyBorder="1" applyAlignment="1">
      <alignment horizontal="right" vertical="center"/>
    </xf>
    <xf numFmtId="44" fontId="6" fillId="0" borderId="49" xfId="1" applyFont="1" applyBorder="1" applyAlignment="1" applyProtection="1">
      <alignment vertical="center"/>
    </xf>
    <xf numFmtId="44" fontId="22" fillId="4" borderId="55" xfId="1" applyFont="1" applyFill="1" applyBorder="1" applyAlignment="1" applyProtection="1">
      <alignment vertical="center"/>
      <protection locked="0"/>
    </xf>
    <xf numFmtId="44" fontId="22" fillId="4" borderId="56" xfId="1" applyFont="1" applyFill="1" applyBorder="1" applyAlignment="1" applyProtection="1">
      <alignment vertical="center"/>
      <protection locked="0"/>
    </xf>
    <xf numFmtId="44" fontId="22" fillId="4" borderId="61" xfId="1" applyFont="1" applyFill="1" applyBorder="1" applyAlignment="1" applyProtection="1">
      <alignment vertical="center"/>
      <protection locked="0"/>
    </xf>
    <xf numFmtId="44" fontId="22" fillId="4" borderId="105" xfId="1" applyFont="1" applyFill="1" applyBorder="1" applyAlignment="1" applyProtection="1">
      <alignment vertical="center"/>
      <protection locked="0"/>
    </xf>
    <xf numFmtId="44" fontId="22" fillId="4" borderId="74" xfId="1" applyFont="1" applyFill="1" applyBorder="1" applyAlignment="1" applyProtection="1">
      <alignment vertical="center"/>
      <protection locked="0"/>
    </xf>
    <xf numFmtId="44" fontId="19" fillId="0" borderId="39" xfId="1" applyFont="1" applyBorder="1" applyAlignment="1">
      <alignment horizontal="right" vertical="center"/>
    </xf>
    <xf numFmtId="2" fontId="22" fillId="4" borderId="55" xfId="0" applyNumberFormat="1" applyFont="1" applyFill="1" applyBorder="1" applyAlignment="1" applyProtection="1">
      <alignment vertical="center"/>
      <protection locked="0"/>
    </xf>
    <xf numFmtId="2" fontId="22" fillId="4" borderId="56" xfId="0" applyNumberFormat="1" applyFont="1" applyFill="1" applyBorder="1" applyAlignment="1" applyProtection="1">
      <alignment vertical="center"/>
      <protection locked="0"/>
    </xf>
    <xf numFmtId="2" fontId="22" fillId="4" borderId="61" xfId="0" applyNumberFormat="1" applyFont="1" applyFill="1" applyBorder="1" applyAlignment="1" applyProtection="1">
      <alignment vertical="center"/>
      <protection locked="0"/>
    </xf>
    <xf numFmtId="44" fontId="17" fillId="0" borderId="106" xfId="1" applyFont="1" applyBorder="1" applyAlignment="1">
      <alignment vertical="center"/>
    </xf>
    <xf numFmtId="44" fontId="19" fillId="0" borderId="0" xfId="1" applyFont="1" applyBorder="1" applyAlignment="1">
      <alignment horizontal="right" vertical="center"/>
    </xf>
    <xf numFmtId="2" fontId="22" fillId="4" borderId="105" xfId="0" applyNumberFormat="1" applyFont="1" applyFill="1" applyBorder="1" applyAlignment="1" applyProtection="1">
      <alignment vertical="center"/>
      <protection locked="0"/>
    </xf>
    <xf numFmtId="2" fontId="22" fillId="4" borderId="74" xfId="0" applyNumberFormat="1" applyFont="1" applyFill="1" applyBorder="1" applyAlignment="1" applyProtection="1">
      <alignment vertical="center"/>
      <protection locked="0"/>
    </xf>
    <xf numFmtId="44" fontId="19" fillId="0" borderId="78" xfId="1" applyFont="1" applyBorder="1" applyAlignment="1">
      <alignment horizontal="right" vertical="center"/>
    </xf>
    <xf numFmtId="44" fontId="19" fillId="0" borderId="114" xfId="1" applyFont="1" applyBorder="1"/>
    <xf numFmtId="44" fontId="17" fillId="0" borderId="108" xfId="1" applyFont="1" applyBorder="1" applyAlignment="1">
      <alignment vertical="center"/>
    </xf>
    <xf numFmtId="44" fontId="19" fillId="0" borderId="107" xfId="1" applyFont="1" applyBorder="1" applyAlignment="1">
      <alignment horizontal="right" vertical="center"/>
    </xf>
    <xf numFmtId="44" fontId="19" fillId="0" borderId="43" xfId="1" applyFont="1" applyBorder="1" applyAlignment="1">
      <alignment vertical="center"/>
    </xf>
    <xf numFmtId="0" fontId="17" fillId="0" borderId="81" xfId="0" applyFont="1" applyBorder="1" applyAlignment="1">
      <alignment vertical="center" wrapText="1"/>
    </xf>
    <xf numFmtId="0" fontId="17" fillId="4" borderId="76" xfId="0" applyFont="1" applyFill="1" applyBorder="1" applyAlignment="1" applyProtection="1">
      <alignment vertical="center"/>
      <protection locked="0"/>
    </xf>
    <xf numFmtId="0" fontId="17" fillId="4" borderId="63" xfId="0" applyFont="1" applyFill="1" applyBorder="1" applyAlignment="1" applyProtection="1">
      <alignment vertical="center"/>
      <protection locked="0"/>
    </xf>
    <xf numFmtId="0" fontId="17" fillId="4" borderId="83" xfId="0" applyFont="1" applyFill="1" applyBorder="1" applyAlignment="1" applyProtection="1">
      <alignment vertical="center"/>
      <protection locked="0"/>
    </xf>
    <xf numFmtId="0" fontId="17" fillId="0" borderId="81" xfId="0" applyFont="1" applyBorder="1" applyAlignment="1">
      <alignment vertical="center"/>
    </xf>
    <xf numFmtId="49" fontId="19" fillId="4" borderId="13" xfId="0" applyNumberFormat="1" applyFont="1" applyFill="1" applyBorder="1" applyAlignment="1" applyProtection="1">
      <alignment vertical="center" wrapText="1"/>
      <protection locked="0"/>
    </xf>
    <xf numFmtId="49" fontId="17" fillId="4" borderId="51" xfId="0" applyNumberFormat="1" applyFont="1" applyFill="1" applyBorder="1" applyAlignment="1" applyProtection="1">
      <alignment vertical="center" wrapText="1"/>
      <protection locked="0"/>
    </xf>
    <xf numFmtId="49" fontId="17" fillId="4" borderId="81" xfId="0" applyNumberFormat="1" applyFont="1" applyFill="1" applyBorder="1" applyAlignment="1" applyProtection="1">
      <alignment vertical="center" wrapText="1"/>
      <protection locked="0"/>
    </xf>
    <xf numFmtId="0" fontId="46" fillId="0" borderId="24" xfId="0" applyFont="1" applyBorder="1" applyAlignment="1" applyProtection="1">
      <alignment horizontal="center" vertical="center"/>
    </xf>
    <xf numFmtId="0" fontId="46" fillId="0" borderId="0" xfId="0" applyFont="1" applyBorder="1" applyAlignment="1">
      <alignment horizontal="center" vertical="center"/>
    </xf>
    <xf numFmtId="0" fontId="46" fillId="0" borderId="24" xfId="0" applyFont="1" applyBorder="1" applyAlignment="1">
      <alignment horizontal="center" vertical="center"/>
    </xf>
    <xf numFmtId="0" fontId="16" fillId="4" borderId="143" xfId="0" applyFont="1" applyFill="1" applyBorder="1" applyAlignment="1" applyProtection="1">
      <alignment vertical="center"/>
      <protection locked="0"/>
    </xf>
    <xf numFmtId="0" fontId="16" fillId="4" borderId="144" xfId="0" applyFont="1" applyFill="1" applyBorder="1" applyAlignment="1" applyProtection="1">
      <alignment vertical="center"/>
      <protection locked="0"/>
    </xf>
    <xf numFmtId="0" fontId="46" fillId="3" borderId="20" xfId="0" applyFont="1" applyFill="1" applyBorder="1" applyAlignment="1" applyProtection="1">
      <alignment horizontal="center" vertical="center" wrapText="1"/>
    </xf>
    <xf numFmtId="0" fontId="63" fillId="0" borderId="2" xfId="0" applyFont="1" applyBorder="1" applyAlignment="1" applyProtection="1">
      <alignment horizontal="center" vertical="center" wrapText="1"/>
    </xf>
    <xf numFmtId="49" fontId="19" fillId="4" borderId="13" xfId="0" applyNumberFormat="1" applyFont="1" applyFill="1" applyBorder="1" applyAlignment="1" applyProtection="1">
      <alignment vertical="center"/>
      <protection locked="0"/>
    </xf>
    <xf numFmtId="49" fontId="17" fillId="4" borderId="51" xfId="0" applyNumberFormat="1" applyFont="1" applyFill="1" applyBorder="1" applyAlignment="1" applyProtection="1">
      <alignment vertical="center"/>
      <protection locked="0"/>
    </xf>
    <xf numFmtId="49" fontId="17" fillId="4" borderId="65" xfId="0" applyNumberFormat="1" applyFont="1" applyFill="1" applyBorder="1" applyAlignment="1" applyProtection="1">
      <alignment vertical="center"/>
      <protection locked="0"/>
    </xf>
    <xf numFmtId="49" fontId="19" fillId="4" borderId="142" xfId="0" applyNumberFormat="1" applyFont="1" applyFill="1" applyBorder="1" applyAlignment="1" applyProtection="1">
      <alignment vertical="center"/>
      <protection locked="0"/>
    </xf>
    <xf numFmtId="49" fontId="17" fillId="4" borderId="1" xfId="0" applyNumberFormat="1" applyFont="1" applyFill="1" applyBorder="1" applyAlignment="1" applyProtection="1">
      <alignment vertical="center"/>
      <protection locked="0"/>
    </xf>
    <xf numFmtId="49" fontId="17" fillId="4" borderId="139" xfId="0" applyNumberFormat="1" applyFont="1" applyFill="1" applyBorder="1" applyAlignment="1" applyProtection="1">
      <alignment vertical="center"/>
      <protection locked="0"/>
    </xf>
    <xf numFmtId="0" fontId="46" fillId="0" borderId="21" xfId="15" applyFont="1" applyFill="1" applyBorder="1" applyAlignment="1" applyProtection="1">
      <alignment horizontal="center" vertical="center" wrapText="1"/>
    </xf>
    <xf numFmtId="0" fontId="14" fillId="0" borderId="22" xfId="0" applyFont="1" applyBorder="1" applyAlignment="1">
      <alignment horizontal="center" vertical="center" wrapText="1"/>
    </xf>
    <xf numFmtId="49" fontId="19" fillId="4" borderId="12" xfId="0" applyNumberFormat="1" applyFont="1" applyFill="1" applyBorder="1" applyAlignment="1" applyProtection="1">
      <alignment vertical="center"/>
      <protection locked="0"/>
    </xf>
    <xf numFmtId="49" fontId="17" fillId="4" borderId="26" xfId="0" applyNumberFormat="1" applyFont="1" applyFill="1" applyBorder="1" applyAlignment="1" applyProtection="1">
      <alignment vertical="center"/>
      <protection locked="0"/>
    </xf>
    <xf numFmtId="49" fontId="17" fillId="4" borderId="83" xfId="0" applyNumberFormat="1" applyFont="1" applyFill="1" applyBorder="1" applyAlignment="1" applyProtection="1">
      <alignment vertical="center"/>
      <protection locked="0"/>
    </xf>
    <xf numFmtId="0" fontId="7" fillId="12" borderId="150" xfId="0" applyFont="1" applyFill="1" applyBorder="1" applyAlignment="1" applyProtection="1">
      <alignment horizontal="left" vertical="center" wrapText="1"/>
    </xf>
    <xf numFmtId="0" fontId="7" fillId="12" borderId="94" xfId="0" applyFont="1" applyFill="1" applyBorder="1" applyAlignment="1" applyProtection="1">
      <alignment horizontal="left" vertical="center" wrapText="1"/>
    </xf>
    <xf numFmtId="0" fontId="4" fillId="12" borderId="94" xfId="0" applyFont="1" applyFill="1" applyBorder="1" applyAlignment="1" applyProtection="1">
      <alignment horizontal="left" vertical="center"/>
    </xf>
    <xf numFmtId="0" fontId="4" fillId="12" borderId="151" xfId="0" applyFont="1" applyFill="1" applyBorder="1" applyAlignment="1" applyProtection="1">
      <alignment horizontal="left" vertical="center"/>
    </xf>
    <xf numFmtId="0" fontId="10" fillId="0" borderId="13" xfId="0" applyFont="1" applyFill="1" applyBorder="1" applyAlignment="1">
      <alignment vertical="top" wrapText="1"/>
    </xf>
    <xf numFmtId="0" fontId="10" fillId="0" borderId="51" xfId="0" applyFont="1" applyFill="1" applyBorder="1" applyAlignment="1">
      <alignment vertical="top" wrapText="1"/>
    </xf>
    <xf numFmtId="0" fontId="0" fillId="0" borderId="51" xfId="0" applyBorder="1" applyAlignment="1">
      <alignment vertical="top" wrapText="1"/>
    </xf>
    <xf numFmtId="0" fontId="4" fillId="0" borderId="141"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140" xfId="0" applyFont="1" applyFill="1" applyBorder="1" applyAlignment="1" applyProtection="1">
      <alignment horizontal="left" vertical="center" wrapText="1"/>
    </xf>
    <xf numFmtId="0" fontId="14" fillId="0" borderId="140" xfId="0" applyFont="1" applyBorder="1" applyAlignment="1">
      <alignment horizontal="left" vertical="center" wrapText="1"/>
    </xf>
    <xf numFmtId="0" fontId="4" fillId="0" borderId="145" xfId="0" applyFont="1" applyBorder="1" applyAlignment="1" applyProtection="1">
      <alignment horizontal="left" vertical="center" wrapText="1"/>
    </xf>
    <xf numFmtId="0" fontId="4" fillId="0" borderId="146" xfId="0" applyFont="1" applyBorder="1" applyAlignment="1" applyProtection="1">
      <alignment horizontal="left" vertical="center" wrapText="1"/>
    </xf>
    <xf numFmtId="0" fontId="14" fillId="0" borderId="146" xfId="0" applyFont="1" applyBorder="1" applyAlignment="1">
      <alignment horizontal="left" vertical="center" wrapText="1"/>
    </xf>
    <xf numFmtId="0" fontId="14" fillId="0" borderId="147" xfId="0" applyFont="1" applyBorder="1" applyAlignment="1">
      <alignment horizontal="left" vertical="center" wrapText="1"/>
    </xf>
    <xf numFmtId="0" fontId="7" fillId="12" borderId="95" xfId="0" applyFont="1" applyFill="1" applyBorder="1" applyAlignment="1" applyProtection="1">
      <alignment horizontal="left" vertical="center" wrapText="1"/>
    </xf>
    <xf numFmtId="0" fontId="7" fillId="12" borderId="96" xfId="0" applyFont="1" applyFill="1" applyBorder="1" applyAlignment="1" applyProtection="1">
      <alignment horizontal="left" vertical="center" wrapText="1"/>
    </xf>
    <xf numFmtId="0" fontId="4" fillId="12" borderId="96" xfId="0" applyFont="1" applyFill="1" applyBorder="1" applyAlignment="1" applyProtection="1">
      <alignment horizontal="left" vertical="center" wrapText="1"/>
    </xf>
    <xf numFmtId="0" fontId="14" fillId="12" borderId="96" xfId="0" applyFont="1" applyFill="1" applyBorder="1" applyAlignment="1">
      <alignment horizontal="left" vertical="center" wrapText="1"/>
    </xf>
    <xf numFmtId="0" fontId="14" fillId="12" borderId="107" xfId="0" applyFont="1" applyFill="1" applyBorder="1" applyAlignment="1">
      <alignment horizontal="left" vertical="center" wrapText="1"/>
    </xf>
    <xf numFmtId="0" fontId="19" fillId="0" borderId="13" xfId="0" applyFont="1" applyFill="1" applyBorder="1" applyAlignment="1" applyProtection="1">
      <alignment horizontal="right" vertical="center"/>
    </xf>
    <xf numFmtId="0" fontId="19" fillId="0" borderId="51" xfId="0" applyFont="1" applyBorder="1" applyAlignment="1" applyProtection="1">
      <alignment horizontal="right" vertical="center"/>
    </xf>
    <xf numFmtId="0" fontId="4" fillId="0" borderId="64" xfId="0" applyFont="1" applyBorder="1" applyAlignment="1">
      <alignment vertical="center"/>
    </xf>
    <xf numFmtId="0" fontId="4" fillId="0" borderId="51" xfId="0" applyFont="1" applyBorder="1" applyAlignment="1">
      <alignment vertical="center"/>
    </xf>
    <xf numFmtId="0" fontId="4" fillId="0" borderId="81" xfId="0" applyFont="1" applyBorder="1" applyAlignment="1">
      <alignment vertical="center"/>
    </xf>
    <xf numFmtId="0" fontId="4" fillId="0" borderId="1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xf>
    <xf numFmtId="0" fontId="4" fillId="0" borderId="30" xfId="0" applyFont="1" applyBorder="1" applyAlignment="1" applyProtection="1">
      <alignment horizontal="left" vertical="center"/>
    </xf>
    <xf numFmtId="0" fontId="4" fillId="0" borderId="152" xfId="0" applyFont="1" applyBorder="1" applyAlignment="1" applyProtection="1">
      <alignment horizontal="left" vertical="center"/>
    </xf>
    <xf numFmtId="0" fontId="4" fillId="0"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78" xfId="0" applyFont="1" applyBorder="1" applyAlignment="1" applyProtection="1">
      <alignment horizontal="left" vertical="center" wrapText="1"/>
    </xf>
    <xf numFmtId="0" fontId="4" fillId="0" borderId="64" xfId="0" applyFont="1" applyFill="1" applyBorder="1" applyAlignment="1" applyProtection="1">
      <alignment horizontal="left" vertical="center" wrapText="1"/>
    </xf>
    <xf numFmtId="0" fontId="4" fillId="0" borderId="51" xfId="0" applyFont="1" applyFill="1" applyBorder="1" applyAlignment="1" applyProtection="1">
      <alignment horizontal="left" vertical="center" wrapText="1"/>
    </xf>
    <xf numFmtId="0" fontId="4" fillId="0" borderId="51" xfId="0" applyFont="1" applyBorder="1" applyAlignment="1" applyProtection="1">
      <alignment horizontal="left" vertical="center" wrapText="1"/>
    </xf>
    <xf numFmtId="0" fontId="4" fillId="0" borderId="81" xfId="0" applyFont="1" applyBorder="1" applyAlignment="1" applyProtection="1">
      <alignment horizontal="left" vertical="center" wrapText="1"/>
    </xf>
    <xf numFmtId="0" fontId="37" fillId="6" borderId="25" xfId="0" applyFont="1" applyFill="1" applyBorder="1" applyAlignment="1" applyProtection="1">
      <alignment horizontal="left" vertical="center" wrapText="1"/>
    </xf>
    <xf numFmtId="0" fontId="37" fillId="6" borderId="23" xfId="0" applyFont="1" applyFill="1" applyBorder="1" applyAlignment="1" applyProtection="1">
      <alignment horizontal="left" vertical="center" wrapText="1"/>
    </xf>
    <xf numFmtId="0" fontId="14" fillId="0" borderId="23" xfId="0" applyFont="1" applyBorder="1" applyAlignment="1" applyProtection="1">
      <alignment horizontal="left" vertical="center" wrapText="1"/>
    </xf>
    <xf numFmtId="0" fontId="14" fillId="0" borderId="23" xfId="0" applyFont="1" applyBorder="1" applyAlignment="1">
      <alignment vertical="center" wrapText="1"/>
    </xf>
    <xf numFmtId="0" fontId="14" fillId="0" borderId="116" xfId="0" applyFont="1" applyBorder="1" applyAlignment="1">
      <alignment vertical="center" wrapText="1"/>
    </xf>
    <xf numFmtId="0" fontId="45" fillId="0" borderId="24" xfId="0" applyFont="1" applyBorder="1" applyAlignment="1" applyProtection="1">
      <alignment horizontal="center" vertical="center" wrapText="1"/>
    </xf>
    <xf numFmtId="0" fontId="45" fillId="0" borderId="0" xfId="0" applyFont="1" applyBorder="1" applyAlignment="1">
      <alignment horizontal="center" vertical="center" wrapText="1"/>
    </xf>
    <xf numFmtId="0" fontId="45" fillId="0" borderId="24" xfId="0" applyFont="1" applyBorder="1" applyAlignment="1">
      <alignment horizontal="center" vertical="center" wrapText="1"/>
    </xf>
    <xf numFmtId="0" fontId="37" fillId="6" borderId="148" xfId="0" applyFont="1" applyFill="1" applyBorder="1" applyAlignment="1" applyProtection="1">
      <alignment horizontal="center" vertical="center" wrapText="1"/>
    </xf>
    <xf numFmtId="0" fontId="37" fillId="6" borderId="149" xfId="0" applyFont="1" applyFill="1" applyBorder="1" applyAlignment="1" applyProtection="1">
      <alignment horizontal="center" vertical="center" wrapText="1"/>
    </xf>
    <xf numFmtId="0" fontId="36" fillId="6" borderId="149" xfId="0" applyFont="1" applyFill="1" applyBorder="1" applyAlignment="1" applyProtection="1">
      <alignment horizontal="center" vertical="center" wrapText="1"/>
    </xf>
    <xf numFmtId="0" fontId="36" fillId="6" borderId="117" xfId="0" applyFont="1" applyFill="1" applyBorder="1" applyAlignment="1" applyProtection="1">
      <alignment horizontal="center" vertical="center" wrapText="1"/>
    </xf>
    <xf numFmtId="0" fontId="44" fillId="0" borderId="95" xfId="0" applyFont="1" applyFill="1" applyBorder="1" applyAlignment="1" applyProtection="1">
      <alignment horizontal="center" vertical="center"/>
    </xf>
    <xf numFmtId="0" fontId="73" fillId="0" borderId="96" xfId="0" applyFont="1" applyBorder="1" applyAlignment="1">
      <alignment horizontal="center"/>
    </xf>
    <xf numFmtId="0" fontId="74" fillId="0" borderId="107" xfId="0" applyFont="1" applyBorder="1" applyAlignment="1">
      <alignment horizontal="center"/>
    </xf>
    <xf numFmtId="0" fontId="4" fillId="7" borderId="110" xfId="0" applyFont="1" applyFill="1" applyBorder="1" applyAlignment="1" applyProtection="1">
      <alignment horizontal="left" vertical="center" wrapText="1"/>
    </xf>
    <xf numFmtId="0" fontId="4" fillId="7" borderId="93" xfId="0" applyFont="1" applyFill="1" applyBorder="1" applyAlignment="1" applyProtection="1">
      <alignment horizontal="left" vertical="center" wrapText="1"/>
    </xf>
    <xf numFmtId="0" fontId="46" fillId="0" borderId="10" xfId="0" applyFont="1" applyFill="1" applyBorder="1" applyAlignment="1" applyProtection="1">
      <alignment horizontal="left" vertical="center" wrapText="1"/>
    </xf>
    <xf numFmtId="0" fontId="46" fillId="0" borderId="30" xfId="0" applyFont="1" applyFill="1" applyBorder="1" applyAlignment="1" applyProtection="1">
      <alignment horizontal="left" vertical="center" wrapText="1"/>
    </xf>
    <xf numFmtId="0" fontId="10" fillId="0" borderId="30" xfId="0" applyFont="1" applyBorder="1" applyAlignment="1">
      <alignment vertical="center"/>
    </xf>
    <xf numFmtId="0" fontId="4" fillId="0" borderId="51" xfId="0" applyFont="1" applyBorder="1" applyAlignment="1" applyProtection="1">
      <alignment horizontal="left" vertical="center"/>
    </xf>
    <xf numFmtId="0" fontId="4" fillId="0" borderId="81" xfId="0" applyFont="1" applyBorder="1" applyAlignment="1" applyProtection="1">
      <alignment horizontal="left" vertical="center"/>
    </xf>
    <xf numFmtId="0" fontId="5" fillId="4" borderId="29" xfId="0" applyFont="1" applyFill="1" applyBorder="1" applyAlignment="1" applyProtection="1">
      <alignment horizontal="center" vertical="center" wrapText="1"/>
      <protection locked="0"/>
    </xf>
    <xf numFmtId="0" fontId="5" fillId="4" borderId="124" xfId="0" applyFont="1" applyFill="1" applyBorder="1" applyAlignment="1" applyProtection="1">
      <alignment horizontal="center" vertical="center" wrapText="1"/>
      <protection locked="0"/>
    </xf>
    <xf numFmtId="0" fontId="0" fillId="4" borderId="29" xfId="0" applyFill="1" applyBorder="1" applyAlignment="1">
      <alignment horizontal="center" vertical="center" wrapText="1"/>
    </xf>
    <xf numFmtId="0" fontId="19" fillId="0" borderId="153" xfId="0" applyFont="1" applyFill="1" applyBorder="1" applyAlignment="1" applyProtection="1">
      <alignment horizontal="right" vertical="center"/>
    </xf>
    <xf numFmtId="0" fontId="14" fillId="0" borderId="2" xfId="0" applyFont="1" applyBorder="1" applyAlignment="1">
      <alignment vertical="center"/>
    </xf>
    <xf numFmtId="0" fontId="14" fillId="0" borderId="19" xfId="0" applyFont="1" applyBorder="1" applyAlignment="1">
      <alignment vertical="center"/>
    </xf>
    <xf numFmtId="0" fontId="19" fillId="0" borderId="20" xfId="0" applyFont="1" applyBorder="1" applyAlignment="1" applyProtection="1">
      <alignment vertical="center" wrapText="1"/>
    </xf>
    <xf numFmtId="0" fontId="14" fillId="0" borderId="2" xfId="0" applyFont="1" applyBorder="1" applyAlignment="1">
      <alignment vertical="center" wrapText="1"/>
    </xf>
    <xf numFmtId="49" fontId="42" fillId="0" borderId="22" xfId="13" applyNumberFormat="1" applyFont="1" applyFill="1" applyBorder="1" applyAlignment="1" applyProtection="1">
      <alignment horizontal="left" vertical="center" wrapText="1"/>
      <protection hidden="1"/>
    </xf>
    <xf numFmtId="0" fontId="14" fillId="0" borderId="22" xfId="0" applyFont="1" applyBorder="1" applyAlignment="1">
      <alignment horizontal="left" vertical="center" wrapText="1"/>
    </xf>
    <xf numFmtId="174" fontId="37" fillId="0" borderId="0" xfId="0" applyNumberFormat="1" applyFont="1" applyBorder="1" applyAlignment="1" applyProtection="1">
      <alignment horizontal="left" vertical="center"/>
    </xf>
    <xf numFmtId="174" fontId="14" fillId="0" borderId="0" xfId="0" applyNumberFormat="1" applyFont="1" applyBorder="1" applyAlignment="1">
      <alignment horizontal="left" vertical="center"/>
    </xf>
    <xf numFmtId="0" fontId="19" fillId="0" borderId="20" xfId="0" applyFont="1" applyBorder="1" applyAlignment="1">
      <alignment horizontal="left" vertical="center"/>
    </xf>
    <xf numFmtId="0" fontId="19" fillId="0" borderId="2" xfId="0" applyFont="1" applyBorder="1" applyAlignment="1">
      <alignment horizontal="left" vertical="center"/>
    </xf>
    <xf numFmtId="174" fontId="41" fillId="0" borderId="0" xfId="0" applyNumberFormat="1" applyFont="1" applyBorder="1" applyAlignment="1" applyProtection="1">
      <alignment horizontal="left" vertical="center"/>
    </xf>
    <xf numFmtId="174" fontId="14" fillId="0" borderId="0" xfId="0" applyNumberFormat="1" applyFont="1" applyBorder="1" applyAlignment="1">
      <alignment vertical="center"/>
    </xf>
    <xf numFmtId="0" fontId="41" fillId="0" borderId="0" xfId="0" quotePrefix="1"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62" fillId="0" borderId="2" xfId="0" applyFont="1" applyBorder="1" applyAlignment="1">
      <alignment horizontal="left" vertical="center"/>
    </xf>
    <xf numFmtId="0" fontId="35" fillId="0" borderId="22" xfId="0" applyFont="1" applyBorder="1" applyAlignment="1" applyProtection="1">
      <alignment vertical="center"/>
    </xf>
    <xf numFmtId="0" fontId="14" fillId="0" borderId="22" xfId="0" applyFont="1" applyBorder="1" applyAlignment="1">
      <alignment vertical="center"/>
    </xf>
    <xf numFmtId="165" fontId="27" fillId="0" borderId="96" xfId="0" applyNumberFormat="1" applyFont="1" applyFill="1" applyBorder="1" applyAlignment="1" applyProtection="1">
      <alignment horizontal="right" vertical="center"/>
    </xf>
    <xf numFmtId="0" fontId="27" fillId="0" borderId="96" xfId="0" applyFont="1" applyBorder="1" applyAlignment="1" applyProtection="1">
      <alignment horizontal="right" vertical="center"/>
    </xf>
    <xf numFmtId="0" fontId="16" fillId="0" borderId="96" xfId="0" applyFont="1" applyBorder="1" applyAlignment="1">
      <alignment vertical="center"/>
    </xf>
    <xf numFmtId="9" fontId="5" fillId="0" borderId="3" xfId="0" applyNumberFormat="1" applyFont="1" applyFill="1" applyBorder="1" applyAlignment="1" applyProtection="1">
      <alignment horizontal="left" vertical="center" wrapText="1"/>
    </xf>
    <xf numFmtId="0" fontId="14" fillId="0" borderId="0" xfId="0" applyFont="1" applyBorder="1" applyAlignment="1">
      <alignment horizontal="left" vertical="center" wrapText="1"/>
    </xf>
    <xf numFmtId="0" fontId="4" fillId="0" borderId="0" xfId="0" applyFont="1" applyBorder="1" applyAlignment="1" applyProtection="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9" fontId="5" fillId="0" borderId="2" xfId="0" applyNumberFormat="1" applyFont="1" applyFill="1" applyBorder="1" applyAlignment="1" applyProtection="1">
      <alignment vertical="center"/>
    </xf>
    <xf numFmtId="0" fontId="14" fillId="0" borderId="0" xfId="0" applyFont="1" applyBorder="1" applyAlignment="1" applyProtection="1">
      <alignment vertical="center" wrapText="1"/>
    </xf>
    <xf numFmtId="0" fontId="14" fillId="0" borderId="0" xfId="0" applyFont="1" applyBorder="1" applyAlignment="1">
      <alignment vertical="center" wrapText="1"/>
    </xf>
    <xf numFmtId="0" fontId="14" fillId="0" borderId="3" xfId="0" applyFont="1" applyBorder="1" applyAlignment="1">
      <alignment vertical="center"/>
    </xf>
    <xf numFmtId="0" fontId="14" fillId="0" borderId="0" xfId="0" applyFont="1" applyBorder="1" applyAlignment="1">
      <alignment vertical="center"/>
    </xf>
    <xf numFmtId="165" fontId="27" fillId="0" borderId="22" xfId="0" applyNumberFormat="1" applyFont="1" applyFill="1" applyBorder="1" applyAlignment="1" applyProtection="1">
      <alignment horizontal="right" vertical="center"/>
    </xf>
    <xf numFmtId="0" fontId="27" fillId="0" borderId="22" xfId="0" applyFont="1" applyBorder="1" applyAlignment="1" applyProtection="1">
      <alignment horizontal="right" vertical="center"/>
    </xf>
    <xf numFmtId="0" fontId="16" fillId="0" borderId="22" xfId="0" applyFont="1" applyBorder="1" applyAlignment="1">
      <alignment vertical="center"/>
    </xf>
    <xf numFmtId="0" fontId="4" fillId="0" borderId="0" xfId="0" applyFont="1" applyBorder="1" applyAlignment="1">
      <alignment horizontal="left" vertical="center"/>
    </xf>
    <xf numFmtId="9" fontId="4" fillId="0" borderId="3" xfId="0" applyNumberFormat="1" applyFont="1" applyFill="1" applyBorder="1" applyAlignment="1" applyProtection="1">
      <alignment vertical="center" wrapText="1"/>
    </xf>
    <xf numFmtId="0" fontId="14" fillId="0" borderId="3" xfId="0" applyFont="1" applyBorder="1" applyAlignment="1">
      <alignment vertical="center" wrapText="1"/>
    </xf>
    <xf numFmtId="0" fontId="64" fillId="0" borderId="2" xfId="0"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5" fillId="0" borderId="2" xfId="0" applyFont="1" applyBorder="1" applyAlignment="1">
      <alignment vertical="center" wrapText="1"/>
    </xf>
    <xf numFmtId="0" fontId="66" fillId="0" borderId="2" xfId="0" applyFont="1" applyBorder="1" applyAlignment="1">
      <alignment vertical="center" wrapText="1"/>
    </xf>
    <xf numFmtId="0" fontId="66" fillId="0" borderId="37" xfId="0" applyFont="1" applyBorder="1" applyAlignment="1">
      <alignment vertical="center" wrapText="1"/>
    </xf>
    <xf numFmtId="0" fontId="64" fillId="0" borderId="0" xfId="0" applyFont="1" applyBorder="1" applyAlignment="1" applyProtection="1">
      <alignment horizontal="center" vertical="center"/>
    </xf>
    <xf numFmtId="0" fontId="68"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80" fillId="0" borderId="2" xfId="0" applyFont="1" applyBorder="1" applyAlignment="1">
      <alignment horizontal="center" vertical="center"/>
    </xf>
    <xf numFmtId="0" fontId="81" fillId="0" borderId="2" xfId="0" applyFont="1" applyBorder="1" applyAlignment="1">
      <alignment horizontal="center" vertical="center"/>
    </xf>
    <xf numFmtId="0" fontId="33" fillId="0" borderId="2" xfId="0" applyFont="1" applyBorder="1" applyAlignment="1"/>
    <xf numFmtId="1" fontId="41" fillId="0" borderId="0" xfId="0" applyNumberFormat="1" applyFont="1" applyBorder="1" applyAlignment="1" applyProtection="1">
      <alignment horizontal="left" vertical="center"/>
    </xf>
    <xf numFmtId="49" fontId="41" fillId="0" borderId="0" xfId="0" applyNumberFormat="1" applyFont="1" applyBorder="1" applyAlignment="1">
      <alignment vertical="center"/>
    </xf>
    <xf numFmtId="0" fontId="41" fillId="0" borderId="0" xfId="0" applyFont="1" applyBorder="1" applyAlignment="1">
      <alignment vertical="center"/>
    </xf>
    <xf numFmtId="49" fontId="41" fillId="0" borderId="0" xfId="0" applyNumberFormat="1" applyFont="1" applyBorder="1" applyAlignment="1" applyProtection="1">
      <alignment horizontal="left" vertical="center"/>
    </xf>
    <xf numFmtId="49" fontId="17" fillId="0" borderId="22" xfId="0" applyNumberFormat="1" applyFont="1" applyBorder="1" applyAlignment="1" applyProtection="1">
      <alignment vertical="center"/>
    </xf>
    <xf numFmtId="0" fontId="14" fillId="0" borderId="36" xfId="0" applyFont="1" applyBorder="1" applyAlignment="1">
      <alignment vertical="center"/>
    </xf>
    <xf numFmtId="1" fontId="43" fillId="0" borderId="0" xfId="0" applyNumberFormat="1" applyFont="1" applyBorder="1" applyAlignment="1" applyProtection="1">
      <alignment horizontal="left" vertical="center"/>
    </xf>
    <xf numFmtId="1" fontId="14" fillId="0" borderId="0" xfId="0" applyNumberFormat="1" applyFont="1" applyBorder="1" applyAlignment="1">
      <alignment vertical="center"/>
    </xf>
    <xf numFmtId="3" fontId="6" fillId="0" borderId="30" xfId="14" applyNumberFormat="1" applyFont="1" applyBorder="1" applyAlignment="1" applyProtection="1">
      <alignment vertical="center" wrapText="1"/>
      <protection locked="0"/>
    </xf>
    <xf numFmtId="0" fontId="11" fillId="0" borderId="30" xfId="0" applyFont="1" applyBorder="1" applyAlignment="1">
      <alignment vertical="center" wrapText="1"/>
    </xf>
    <xf numFmtId="0" fontId="56" fillId="0" borderId="0" xfId="0" applyFont="1" applyAlignment="1" applyProtection="1">
      <alignment horizontal="right" vertical="center"/>
    </xf>
    <xf numFmtId="0" fontId="18" fillId="0" borderId="78" xfId="0" applyFont="1" applyBorder="1" applyAlignment="1" applyProtection="1">
      <alignment horizontal="right" vertical="center"/>
    </xf>
    <xf numFmtId="0" fontId="56" fillId="0" borderId="0" xfId="0" applyFont="1" applyBorder="1" applyAlignment="1" applyProtection="1">
      <alignment horizontal="right" vertical="center" wrapText="1"/>
    </xf>
    <xf numFmtId="0" fontId="56" fillId="0" borderId="78" xfId="0" applyFont="1" applyBorder="1" applyAlignment="1" applyProtection="1">
      <alignment horizontal="right" vertical="center" wrapText="1"/>
    </xf>
    <xf numFmtId="0" fontId="7" fillId="0" borderId="173" xfId="0" applyFont="1" applyBorder="1" applyAlignment="1">
      <alignment horizontal="center"/>
    </xf>
    <xf numFmtId="0" fontId="7" fillId="0" borderId="81" xfId="0" applyFont="1" applyBorder="1" applyAlignment="1">
      <alignment horizontal="center"/>
    </xf>
    <xf numFmtId="0" fontId="7" fillId="0" borderId="13" xfId="0" applyFont="1" applyBorder="1" applyAlignment="1">
      <alignment horizontal="center"/>
    </xf>
    <xf numFmtId="0" fontId="0" fillId="0" borderId="81" xfId="0" applyBorder="1" applyAlignment="1"/>
    <xf numFmtId="180" fontId="7" fillId="0" borderId="187" xfId="0" applyNumberFormat="1" applyFont="1" applyBorder="1" applyAlignment="1">
      <alignment horizontal="center"/>
    </xf>
    <xf numFmtId="0" fontId="7" fillId="0" borderId="149" xfId="0" applyFont="1" applyBorder="1" applyAlignment="1">
      <alignment horizontal="center"/>
    </xf>
    <xf numFmtId="0" fontId="7" fillId="0" borderId="117" xfId="0" applyFont="1" applyBorder="1" applyAlignment="1">
      <alignment horizontal="center"/>
    </xf>
    <xf numFmtId="0" fontId="1" fillId="0" borderId="149" xfId="0" applyFont="1" applyBorder="1" applyAlignment="1">
      <alignment horizontal="center"/>
    </xf>
    <xf numFmtId="0" fontId="1" fillId="0" borderId="117" xfId="0" applyFont="1" applyBorder="1" applyAlignment="1">
      <alignment horizont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33" fillId="0" borderId="0" xfId="0" applyFont="1" applyAlignment="1">
      <alignment horizontal="right"/>
    </xf>
    <xf numFmtId="178" fontId="1" fillId="0" borderId="0" xfId="0" applyNumberFormat="1" applyFont="1" applyAlignment="1">
      <alignment horizontal="center"/>
    </xf>
    <xf numFmtId="178" fontId="38" fillId="0" borderId="0" xfId="0" applyNumberFormat="1" applyFont="1" applyAlignment="1">
      <alignment horizontal="center"/>
    </xf>
    <xf numFmtId="0" fontId="1" fillId="0" borderId="28" xfId="0" applyFont="1" applyBorder="1" applyAlignment="1">
      <alignment horizontal="center"/>
    </xf>
    <xf numFmtId="0" fontId="1" fillId="0" borderId="120" xfId="0" applyFont="1" applyBorder="1" applyAlignment="1">
      <alignment horizontal="center"/>
    </xf>
    <xf numFmtId="0" fontId="1" fillId="0" borderId="12" xfId="0" applyFont="1" applyBorder="1" applyAlignment="1">
      <alignment horizontal="center"/>
    </xf>
    <xf numFmtId="0" fontId="0" fillId="0" borderId="83" xfId="0" applyBorder="1" applyAlignment="1"/>
    <xf numFmtId="0" fontId="1" fillId="0" borderId="83" xfId="0" applyFont="1" applyBorder="1" applyAlignment="1">
      <alignment horizontal="center"/>
    </xf>
    <xf numFmtId="0" fontId="1" fillId="0" borderId="162" xfId="0" applyFont="1" applyBorder="1" applyAlignment="1">
      <alignment horizontal="center"/>
    </xf>
    <xf numFmtId="0" fontId="1" fillId="0" borderId="164" xfId="0" quotePrefix="1" applyFont="1" applyBorder="1" applyAlignment="1">
      <alignment horizontal="center"/>
    </xf>
    <xf numFmtId="0" fontId="21" fillId="4" borderId="157" xfId="0"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0" fontId="21" fillId="4" borderId="63" xfId="0" applyFont="1" applyFill="1" applyBorder="1" applyAlignment="1" applyProtection="1">
      <alignment vertical="center"/>
      <protection locked="0"/>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4" fillId="0" borderId="64" xfId="0" applyFont="1" applyBorder="1" applyAlignment="1">
      <alignment vertical="center"/>
    </xf>
    <xf numFmtId="0" fontId="14" fillId="0" borderId="51" xfId="0" applyFont="1" applyBorder="1" applyAlignment="1">
      <alignment vertical="center"/>
    </xf>
    <xf numFmtId="0" fontId="14" fillId="0" borderId="81" xfId="0" applyFont="1" applyBorder="1" applyAlignment="1">
      <alignment vertical="center"/>
    </xf>
    <xf numFmtId="0" fontId="21" fillId="4" borderId="154" xfId="0" applyFont="1" applyFill="1" applyBorder="1" applyAlignment="1" applyProtection="1">
      <alignment vertical="center"/>
      <protection locked="0"/>
    </xf>
    <xf numFmtId="0" fontId="21" fillId="4" borderId="155" xfId="0" applyFont="1" applyFill="1" applyBorder="1" applyAlignment="1" applyProtection="1">
      <alignment vertical="center"/>
      <protection locked="0"/>
    </xf>
    <xf numFmtId="0" fontId="21" fillId="4" borderId="156" xfId="0" applyFont="1" applyFill="1" applyBorder="1" applyAlignment="1" applyProtection="1">
      <alignment vertical="center"/>
      <protection locked="0"/>
    </xf>
    <xf numFmtId="0" fontId="21" fillId="4" borderId="158" xfId="0" applyFont="1" applyFill="1" applyBorder="1" applyAlignment="1" applyProtection="1">
      <alignment vertical="center"/>
      <protection locked="0"/>
    </xf>
    <xf numFmtId="0" fontId="21" fillId="4" borderId="159" xfId="0" applyFont="1" applyFill="1" applyBorder="1" applyAlignment="1" applyProtection="1">
      <alignment vertical="center"/>
      <protection locked="0"/>
    </xf>
    <xf numFmtId="0" fontId="21" fillId="4" borderId="160" xfId="0" applyFont="1" applyFill="1" applyBorder="1" applyAlignment="1" applyProtection="1">
      <alignment vertical="center"/>
      <protection locked="0"/>
    </xf>
    <xf numFmtId="0" fontId="7" fillId="0" borderId="75" xfId="0" applyFont="1" applyBorder="1" applyAlignment="1">
      <alignment horizontal="right" vertical="center"/>
    </xf>
    <xf numFmtId="0" fontId="7" fillId="0" borderId="39" xfId="0" applyFont="1" applyBorder="1" applyAlignment="1">
      <alignment horizontal="right" vertical="center"/>
    </xf>
    <xf numFmtId="0" fontId="7" fillId="0" borderId="76" xfId="0" applyFont="1" applyBorder="1" applyAlignment="1">
      <alignment horizontal="right" vertical="center"/>
    </xf>
    <xf numFmtId="0" fontId="14" fillId="0" borderId="13" xfId="0" applyFont="1" applyBorder="1" applyAlignment="1">
      <alignment vertical="center"/>
    </xf>
    <xf numFmtId="0" fontId="21" fillId="4" borderId="68" xfId="0" applyFont="1" applyFill="1" applyBorder="1" applyAlignment="1" applyProtection="1">
      <alignment vertical="center"/>
      <protection locked="0"/>
    </xf>
    <xf numFmtId="0" fontId="21" fillId="4" borderId="58" xfId="0" applyFont="1" applyFill="1" applyBorder="1" applyAlignment="1" applyProtection="1">
      <alignment vertical="center"/>
      <protection locked="0"/>
    </xf>
    <xf numFmtId="0" fontId="7" fillId="0" borderId="20" xfId="0" applyFont="1" applyBorder="1" applyAlignment="1">
      <alignment horizontal="right" vertical="center"/>
    </xf>
    <xf numFmtId="0" fontId="7" fillId="0" borderId="2" xfId="0" applyFont="1" applyBorder="1" applyAlignment="1">
      <alignment horizontal="right" vertical="center"/>
    </xf>
    <xf numFmtId="0" fontId="7" fillId="0" borderId="19"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7" fillId="0" borderId="92" xfId="0" applyFont="1" applyBorder="1" applyAlignment="1">
      <alignment horizontal="right" vertical="center"/>
    </xf>
    <xf numFmtId="0" fontId="21" fillId="4" borderId="73" xfId="0" applyFont="1" applyFill="1" applyBorder="1" applyAlignment="1" applyProtection="1">
      <alignment vertical="center"/>
      <protection locked="0"/>
    </xf>
    <xf numFmtId="0" fontId="19" fillId="0" borderId="0" xfId="0" applyFont="1" applyBorder="1" applyAlignment="1">
      <alignment horizontal="right" vertical="center"/>
    </xf>
    <xf numFmtId="14" fontId="17" fillId="4" borderId="51" xfId="0" applyNumberFormat="1" applyFont="1" applyFill="1" applyBorder="1" applyAlignment="1" applyProtection="1">
      <alignment vertical="center"/>
      <protection locked="0"/>
    </xf>
    <xf numFmtId="14" fontId="17" fillId="4" borderId="65" xfId="0" applyNumberFormat="1" applyFont="1" applyFill="1" applyBorder="1" applyAlignment="1" applyProtection="1">
      <alignment vertical="center"/>
      <protection locked="0"/>
    </xf>
    <xf numFmtId="1" fontId="59" fillId="0" borderId="61" xfId="0" applyNumberFormat="1" applyFont="1" applyBorder="1" applyAlignment="1">
      <alignment horizontal="left" vertical="center"/>
    </xf>
    <xf numFmtId="0" fontId="17" fillId="0" borderId="61" xfId="0" applyFont="1" applyBorder="1" applyAlignment="1">
      <alignment vertical="center"/>
    </xf>
    <xf numFmtId="0" fontId="16" fillId="0" borderId="21" xfId="0" applyFont="1" applyBorder="1" applyAlignment="1">
      <alignment horizontal="right" vertical="center"/>
    </xf>
    <xf numFmtId="0" fontId="16" fillId="0" borderId="22" xfId="0" applyFont="1" applyBorder="1" applyAlignment="1">
      <alignment horizontal="right" vertical="center"/>
    </xf>
    <xf numFmtId="0" fontId="24" fillId="0" borderId="25" xfId="0" applyFont="1" applyBorder="1" applyAlignment="1">
      <alignment horizontal="left" vertical="center" wrapText="1"/>
    </xf>
    <xf numFmtId="0" fontId="14" fillId="0" borderId="13" xfId="0" applyFont="1" applyBorder="1" applyAlignment="1">
      <alignment vertical="center" wrapText="1"/>
    </xf>
    <xf numFmtId="0" fontId="14" fillId="0" borderId="51" xfId="0" applyFont="1" applyBorder="1" applyAlignment="1">
      <alignment vertical="center" wrapText="1"/>
    </xf>
    <xf numFmtId="0" fontId="14" fillId="0" borderId="81" xfId="0" applyFont="1" applyBorder="1" applyAlignment="1">
      <alignment vertical="center" wrapText="1"/>
    </xf>
    <xf numFmtId="0" fontId="7" fillId="0" borderId="13" xfId="0" applyFont="1" applyBorder="1" applyAlignment="1">
      <alignment horizontal="center" vertical="center"/>
    </xf>
    <xf numFmtId="0" fontId="7" fillId="0" borderId="51" xfId="0" applyFont="1" applyBorder="1" applyAlignment="1">
      <alignment horizontal="center" vertical="center"/>
    </xf>
    <xf numFmtId="0" fontId="7" fillId="0" borderId="81" xfId="0" applyFont="1" applyBorder="1" applyAlignment="1">
      <alignment horizontal="center" vertical="center"/>
    </xf>
    <xf numFmtId="0" fontId="7" fillId="0" borderId="55" xfId="0" applyFont="1" applyBorder="1" applyAlignment="1">
      <alignment horizontal="center" vertical="center" wrapText="1"/>
    </xf>
    <xf numFmtId="0" fontId="7" fillId="0" borderId="17" xfId="0" applyFont="1" applyBorder="1" applyAlignment="1">
      <alignment horizontal="center" vertical="center" wrapText="1"/>
    </xf>
    <xf numFmtId="0" fontId="1" fillId="0" borderId="0" xfId="0" applyFont="1" applyFill="1" applyBorder="1" applyAlignment="1">
      <alignment horizontal="left"/>
    </xf>
    <xf numFmtId="0" fontId="1" fillId="0" borderId="78"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12" xfId="0" applyFont="1" applyBorder="1" applyAlignment="1"/>
    <xf numFmtId="0" fontId="14" fillId="0" borderId="26" xfId="0" applyFont="1" applyBorder="1" applyAlignment="1"/>
    <xf numFmtId="0" fontId="7" fillId="0" borderId="0" xfId="0" applyFont="1" applyFill="1" applyBorder="1" applyAlignment="1">
      <alignment horizontal="center"/>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120" xfId="0" applyBorder="1" applyAlignment="1">
      <alignment horizontal="left" vertical="top" wrapText="1"/>
    </xf>
    <xf numFmtId="49" fontId="1" fillId="0" borderId="29" xfId="0" applyNumberFormat="1" applyFont="1" applyBorder="1" applyAlignment="1"/>
    <xf numFmtId="0" fontId="0" fillId="0" borderId="29" xfId="0" applyBorder="1" applyAlignment="1"/>
    <xf numFmtId="0" fontId="0" fillId="0" borderId="191"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25" fillId="0" borderId="3" xfId="0" applyFont="1" applyBorder="1" applyAlignment="1">
      <alignment horizontal="center" textRotation="180"/>
    </xf>
    <xf numFmtId="0" fontId="25" fillId="0" borderId="77" xfId="0" applyFont="1" applyBorder="1" applyAlignment="1">
      <alignment horizontal="center" textRotation="180"/>
    </xf>
    <xf numFmtId="0" fontId="61" fillId="6" borderId="25" xfId="0" applyFont="1" applyFill="1" applyBorder="1" applyAlignment="1" applyProtection="1">
      <alignment horizontal="center" vertical="center" wrapText="1"/>
    </xf>
    <xf numFmtId="0" fontId="33" fillId="0" borderId="23" xfId="0" applyFont="1" applyBorder="1" applyAlignment="1">
      <alignment horizontal="center" vertical="center" wrapText="1"/>
    </xf>
    <xf numFmtId="0" fontId="33" fillId="0" borderId="138" xfId="0" applyFont="1" applyBorder="1" applyAlignment="1">
      <alignment horizontal="center" vertical="center" wrapText="1"/>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Main Input" xfId="15"/>
    <cellStyle name="Percent" xfId="16" builtinId="5"/>
    <cellStyle name="Total" xfId="17" builtinId="25" customBuiltin="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3095" name="AutoShape 23"/>
        <xdr:cNvSpPr>
          <a:spLocks/>
        </xdr:cNvSpPr>
      </xdr:nvSpPr>
      <xdr:spPr bwMode="auto">
        <a:xfrm>
          <a:off x="0" y="10706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35</xdr:row>
      <xdr:rowOff>647700</xdr:rowOff>
    </xdr:from>
    <xdr:to>
      <xdr:col>0</xdr:col>
      <xdr:colOff>0</xdr:colOff>
      <xdr:row>38</xdr:row>
      <xdr:rowOff>0</xdr:rowOff>
    </xdr:to>
    <xdr:sp macro="" textlink="">
      <xdr:nvSpPr>
        <xdr:cNvPr id="3099" name="AutoShape 27"/>
        <xdr:cNvSpPr>
          <a:spLocks/>
        </xdr:cNvSpPr>
      </xdr:nvSpPr>
      <xdr:spPr bwMode="auto">
        <a:xfrm>
          <a:off x="0" y="11458575"/>
          <a:ext cx="0" cy="12287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647700</xdr:rowOff>
    </xdr:from>
    <xdr:to>
      <xdr:col>0</xdr:col>
      <xdr:colOff>0</xdr:colOff>
      <xdr:row>39</xdr:row>
      <xdr:rowOff>0</xdr:rowOff>
    </xdr:to>
    <xdr:sp macro="" textlink="">
      <xdr:nvSpPr>
        <xdr:cNvPr id="3102" name="AutoShape 30"/>
        <xdr:cNvSpPr>
          <a:spLocks/>
        </xdr:cNvSpPr>
      </xdr:nvSpPr>
      <xdr:spPr bwMode="auto">
        <a:xfrm>
          <a:off x="0" y="13125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31</xdr:row>
      <xdr:rowOff>0</xdr:rowOff>
    </xdr:to>
    <xdr:sp macro="" textlink="">
      <xdr:nvSpPr>
        <xdr:cNvPr id="3104" name="AutoShape 32"/>
        <xdr:cNvSpPr>
          <a:spLocks/>
        </xdr:cNvSpPr>
      </xdr:nvSpPr>
      <xdr:spPr bwMode="auto">
        <a:xfrm>
          <a:off x="0" y="8020050"/>
          <a:ext cx="0" cy="18002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3105" name="AutoShape 33"/>
        <xdr:cNvSpPr>
          <a:spLocks/>
        </xdr:cNvSpPr>
      </xdr:nvSpPr>
      <xdr:spPr bwMode="auto">
        <a:xfrm>
          <a:off x="0" y="107061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108" name="AutoShape 36"/>
        <xdr:cNvSpPr>
          <a:spLocks/>
        </xdr:cNvSpPr>
      </xdr:nvSpPr>
      <xdr:spPr bwMode="auto">
        <a:xfrm>
          <a:off x="0" y="131254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247650</xdr:colOff>
      <xdr:row>1</xdr:row>
      <xdr:rowOff>114300</xdr:rowOff>
    </xdr:from>
    <xdr:to>
      <xdr:col>2</xdr:col>
      <xdr:colOff>771525</xdr:colOff>
      <xdr:row>2</xdr:row>
      <xdr:rowOff>381000</xdr:rowOff>
    </xdr:to>
    <xdr:pic>
      <xdr:nvPicPr>
        <xdr:cNvPr id="3177" name="Picture 10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723900"/>
          <a:ext cx="25717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563100" y="618172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37</xdr:row>
      <xdr:rowOff>28575</xdr:rowOff>
    </xdr:from>
    <xdr:to>
      <xdr:col>15</xdr:col>
      <xdr:colOff>190500</xdr:colOff>
      <xdr:row>38</xdr:row>
      <xdr:rowOff>152400</xdr:rowOff>
    </xdr:to>
    <xdr:sp macro="" textlink="">
      <xdr:nvSpPr>
        <xdr:cNvPr id="1032" name="AutoShape 8"/>
        <xdr:cNvSpPr>
          <a:spLocks/>
        </xdr:cNvSpPr>
      </xdr:nvSpPr>
      <xdr:spPr bwMode="auto">
        <a:xfrm>
          <a:off x="9563100" y="84010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40</xdr:row>
      <xdr:rowOff>28575</xdr:rowOff>
    </xdr:from>
    <xdr:to>
      <xdr:col>15</xdr:col>
      <xdr:colOff>190500</xdr:colOff>
      <xdr:row>41</xdr:row>
      <xdr:rowOff>152400</xdr:rowOff>
    </xdr:to>
    <xdr:sp macro="" textlink="">
      <xdr:nvSpPr>
        <xdr:cNvPr id="1033" name="AutoShape 9"/>
        <xdr:cNvSpPr>
          <a:spLocks/>
        </xdr:cNvSpPr>
      </xdr:nvSpPr>
      <xdr:spPr bwMode="auto">
        <a:xfrm>
          <a:off x="9563100" y="90963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15</xdr:col>
      <xdr:colOff>161925</xdr:colOff>
      <xdr:row>24</xdr:row>
      <xdr:rowOff>152400</xdr:rowOff>
    </xdr:to>
    <xdr:sp macro="" textlink="">
      <xdr:nvSpPr>
        <xdr:cNvPr id="1072" name="AutoShape 48"/>
        <xdr:cNvSpPr>
          <a:spLocks/>
        </xdr:cNvSpPr>
      </xdr:nvSpPr>
      <xdr:spPr bwMode="auto">
        <a:xfrm>
          <a:off x="9591675" y="5581650"/>
          <a:ext cx="133350" cy="314325"/>
        </a:xfrm>
        <a:prstGeom prst="rightBrace">
          <a:avLst>
            <a:gd name="adj1" fmla="val 1964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563100" y="67722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32</xdr:row>
      <xdr:rowOff>28575</xdr:rowOff>
    </xdr:from>
    <xdr:to>
      <xdr:col>15</xdr:col>
      <xdr:colOff>190500</xdr:colOff>
      <xdr:row>33</xdr:row>
      <xdr:rowOff>171450</xdr:rowOff>
    </xdr:to>
    <xdr:sp macro="" textlink="">
      <xdr:nvSpPr>
        <xdr:cNvPr id="1087" name="AutoShape 63"/>
        <xdr:cNvSpPr>
          <a:spLocks/>
        </xdr:cNvSpPr>
      </xdr:nvSpPr>
      <xdr:spPr bwMode="auto">
        <a:xfrm>
          <a:off x="9553575" y="7324725"/>
          <a:ext cx="200025" cy="342900"/>
        </a:xfrm>
        <a:prstGeom prst="rightBrace">
          <a:avLst>
            <a:gd name="adj1" fmla="val 1428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266700</xdr:colOff>
      <xdr:row>1</xdr:row>
      <xdr:rowOff>276225</xdr:rowOff>
    </xdr:to>
    <xdr:pic>
      <xdr:nvPicPr>
        <xdr:cNvPr id="1089" name="Picture 6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717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L87"/>
  <sheetViews>
    <sheetView topLeftCell="A64" zoomScaleNormal="100" zoomScaleSheetLayoutView="100" workbookViewId="0">
      <selection activeCell="B68" sqref="B68"/>
    </sheetView>
  </sheetViews>
  <sheetFormatPr defaultRowHeight="15" x14ac:dyDescent="0.2"/>
  <cols>
    <col min="1" max="1" width="5.77734375" customWidth="1"/>
    <col min="2" max="2" width="75.44140625" customWidth="1"/>
  </cols>
  <sheetData>
    <row r="1" spans="1:12" ht="47.25" x14ac:dyDescent="0.2">
      <c r="B1" s="145" t="s">
        <v>194</v>
      </c>
    </row>
    <row r="3" spans="1:12" ht="15.75" x14ac:dyDescent="0.2">
      <c r="A3" s="144"/>
      <c r="B3" s="145" t="s">
        <v>166</v>
      </c>
    </row>
    <row r="4" spans="1:12" x14ac:dyDescent="0.2">
      <c r="A4" s="144"/>
      <c r="B4" s="144"/>
      <c r="E4" s="143"/>
      <c r="F4" s="143"/>
      <c r="G4" s="143"/>
      <c r="H4" s="143"/>
      <c r="I4" s="143"/>
      <c r="J4" s="143"/>
      <c r="K4" s="143"/>
      <c r="L4" s="143"/>
    </row>
    <row r="5" spans="1:12" ht="15.75" x14ac:dyDescent="0.2">
      <c r="A5" s="665" t="s">
        <v>42</v>
      </c>
      <c r="B5" s="666" t="s">
        <v>167</v>
      </c>
    </row>
    <row r="6" spans="1:12" x14ac:dyDescent="0.2">
      <c r="A6" s="144"/>
      <c r="B6" s="146"/>
    </row>
    <row r="7" spans="1:12" ht="38.25" x14ac:dyDescent="0.2">
      <c r="A7" s="147">
        <v>1</v>
      </c>
      <c r="B7" s="148" t="s">
        <v>168</v>
      </c>
    </row>
    <row r="8" spans="1:12" x14ac:dyDescent="0.2">
      <c r="A8" s="147"/>
    </row>
    <row r="9" spans="1:12" ht="51" x14ac:dyDescent="0.2">
      <c r="A9" s="147">
        <f>A7+1</f>
        <v>2</v>
      </c>
      <c r="B9" s="149" t="s">
        <v>225</v>
      </c>
    </row>
    <row r="10" spans="1:12" x14ac:dyDescent="0.2">
      <c r="A10" s="147"/>
      <c r="B10" s="149"/>
    </row>
    <row r="11" spans="1:12" ht="25.5" x14ac:dyDescent="0.2">
      <c r="A11" s="147">
        <f>A9+1</f>
        <v>3</v>
      </c>
      <c r="B11" s="148" t="s">
        <v>192</v>
      </c>
    </row>
    <row r="12" spans="1:12" x14ac:dyDescent="0.2">
      <c r="A12" s="147"/>
      <c r="B12" s="149"/>
    </row>
    <row r="13" spans="1:12" ht="25.5" x14ac:dyDescent="0.2">
      <c r="A13" s="147">
        <f>A11+1</f>
        <v>4</v>
      </c>
      <c r="B13" s="148" t="s">
        <v>169</v>
      </c>
    </row>
    <row r="14" spans="1:12" x14ac:dyDescent="0.2">
      <c r="A14" s="147"/>
      <c r="B14" s="148"/>
    </row>
    <row r="15" spans="1:12" ht="25.5" x14ac:dyDescent="0.2">
      <c r="A15" s="147">
        <f>A13+1</f>
        <v>5</v>
      </c>
      <c r="B15" s="148" t="s">
        <v>170</v>
      </c>
    </row>
    <row r="16" spans="1:12" x14ac:dyDescent="0.2">
      <c r="A16" s="147"/>
      <c r="B16" s="148"/>
    </row>
    <row r="17" spans="1:4" ht="25.5" x14ac:dyDescent="0.2">
      <c r="A17" s="147">
        <f>A15+1</f>
        <v>6</v>
      </c>
      <c r="B17" s="149" t="s">
        <v>171</v>
      </c>
    </row>
    <row r="18" spans="1:4" x14ac:dyDescent="0.2">
      <c r="A18" s="147"/>
      <c r="B18" s="149"/>
    </row>
    <row r="19" spans="1:4" ht="25.5" x14ac:dyDescent="0.2">
      <c r="A19" s="147">
        <f>A17+1</f>
        <v>7</v>
      </c>
      <c r="B19" s="148" t="s">
        <v>172</v>
      </c>
    </row>
    <row r="20" spans="1:4" x14ac:dyDescent="0.2">
      <c r="A20" s="147"/>
      <c r="B20" s="144"/>
    </row>
    <row r="21" spans="1:4" ht="51" x14ac:dyDescent="0.2">
      <c r="A21" s="147">
        <f>A19+1</f>
        <v>8</v>
      </c>
      <c r="B21" s="148" t="s">
        <v>173</v>
      </c>
    </row>
    <row r="22" spans="1:4" x14ac:dyDescent="0.2">
      <c r="A22" s="147"/>
      <c r="B22" s="148"/>
    </row>
    <row r="23" spans="1:4" ht="38.25" x14ac:dyDescent="0.2">
      <c r="A23" s="147">
        <f>A21+1</f>
        <v>9</v>
      </c>
      <c r="B23" s="148" t="s">
        <v>193</v>
      </c>
    </row>
    <row r="24" spans="1:4" x14ac:dyDescent="0.2">
      <c r="A24" s="147"/>
      <c r="B24" s="148"/>
    </row>
    <row r="25" spans="1:4" ht="25.5" x14ac:dyDescent="0.2">
      <c r="A25" s="147">
        <f>A23+1</f>
        <v>10</v>
      </c>
      <c r="B25" s="150" t="s">
        <v>174</v>
      </c>
    </row>
    <row r="26" spans="1:4" ht="16.5" customHeight="1" x14ac:dyDescent="0.2">
      <c r="A26" s="147"/>
      <c r="B26" s="150"/>
      <c r="D26" s="383"/>
    </row>
    <row r="27" spans="1:4" ht="27" customHeight="1" x14ac:dyDescent="0.2">
      <c r="A27" s="147">
        <f>A25+1</f>
        <v>11</v>
      </c>
      <c r="B27" s="150" t="s">
        <v>175</v>
      </c>
    </row>
    <row r="28" spans="1:4" ht="19.5" customHeight="1" x14ac:dyDescent="0.2">
      <c r="A28" s="147"/>
      <c r="B28" s="150"/>
    </row>
    <row r="29" spans="1:4" ht="25.5" x14ac:dyDescent="0.2">
      <c r="A29" s="147">
        <f>A27+1</f>
        <v>12</v>
      </c>
      <c r="B29" s="148" t="s">
        <v>176</v>
      </c>
    </row>
    <row r="30" spans="1:4" x14ac:dyDescent="0.2">
      <c r="A30" s="147"/>
      <c r="B30" s="148"/>
    </row>
    <row r="31" spans="1:4" ht="25.5" x14ac:dyDescent="0.2">
      <c r="A31" s="147">
        <f>A29+1</f>
        <v>13</v>
      </c>
      <c r="B31" s="151" t="s">
        <v>177</v>
      </c>
    </row>
    <row r="32" spans="1:4" x14ac:dyDescent="0.2">
      <c r="A32" s="147"/>
      <c r="B32" s="151"/>
    </row>
    <row r="33" spans="1:2" ht="25.5" x14ac:dyDescent="0.2">
      <c r="A33" s="147">
        <f>A31+1</f>
        <v>14</v>
      </c>
      <c r="B33" s="151" t="s">
        <v>178</v>
      </c>
    </row>
    <row r="34" spans="1:2" x14ac:dyDescent="0.2">
      <c r="A34" s="147"/>
      <c r="B34" s="144"/>
    </row>
    <row r="35" spans="1:2" ht="25.5" x14ac:dyDescent="0.2">
      <c r="A35" s="147">
        <f>A33+1</f>
        <v>15</v>
      </c>
      <c r="B35" s="150" t="s">
        <v>257</v>
      </c>
    </row>
    <row r="36" spans="1:2" x14ac:dyDescent="0.2">
      <c r="A36" s="147"/>
      <c r="B36" s="144"/>
    </row>
    <row r="37" spans="1:2" x14ac:dyDescent="0.2">
      <c r="A37" s="147">
        <f>A35+1</f>
        <v>16</v>
      </c>
      <c r="B37" s="148" t="s">
        <v>258</v>
      </c>
    </row>
    <row r="38" spans="1:2" x14ac:dyDescent="0.2">
      <c r="A38" s="147"/>
    </row>
    <row r="39" spans="1:2" x14ac:dyDescent="0.2">
      <c r="A39" s="147">
        <v>17</v>
      </c>
      <c r="B39" s="174" t="s">
        <v>209</v>
      </c>
    </row>
    <row r="40" spans="1:2" x14ac:dyDescent="0.2">
      <c r="A40" s="147"/>
      <c r="B40" s="144"/>
    </row>
    <row r="41" spans="1:2" ht="15.75" x14ac:dyDescent="0.2">
      <c r="A41" s="668" t="s">
        <v>44</v>
      </c>
      <c r="B41" s="666" t="s">
        <v>179</v>
      </c>
    </row>
    <row r="42" spans="1:2" x14ac:dyDescent="0.2">
      <c r="A42" s="147"/>
      <c r="B42" s="144"/>
    </row>
    <row r="43" spans="1:2" x14ac:dyDescent="0.2">
      <c r="A43" s="147">
        <v>1</v>
      </c>
      <c r="B43" s="144" t="s">
        <v>180</v>
      </c>
    </row>
    <row r="44" spans="1:2" x14ac:dyDescent="0.2">
      <c r="A44" s="147"/>
      <c r="B44" s="144"/>
    </row>
    <row r="45" spans="1:2" ht="25.5" x14ac:dyDescent="0.2">
      <c r="A45" s="147">
        <f>A43+1</f>
        <v>2</v>
      </c>
      <c r="B45" s="149" t="s">
        <v>181</v>
      </c>
    </row>
    <row r="46" spans="1:2" x14ac:dyDescent="0.2">
      <c r="A46" s="147"/>
    </row>
    <row r="47" spans="1:2" x14ac:dyDescent="0.2">
      <c r="A47" s="147">
        <f>A45+1</f>
        <v>3</v>
      </c>
      <c r="B47" s="144" t="s">
        <v>182</v>
      </c>
    </row>
    <row r="48" spans="1:2" x14ac:dyDescent="0.2">
      <c r="A48" s="147"/>
    </row>
    <row r="49" spans="1:2" ht="25.5" x14ac:dyDescent="0.2">
      <c r="A49" s="147">
        <f>A47+1</f>
        <v>4</v>
      </c>
      <c r="B49" s="144" t="s">
        <v>183</v>
      </c>
    </row>
    <row r="50" spans="1:2" x14ac:dyDescent="0.2">
      <c r="A50" s="147"/>
    </row>
    <row r="51" spans="1:2" ht="25.5" x14ac:dyDescent="0.2">
      <c r="A51" s="147">
        <f>A49+1</f>
        <v>5</v>
      </c>
      <c r="B51" s="144" t="s">
        <v>184</v>
      </c>
    </row>
    <row r="52" spans="1:2" x14ac:dyDescent="0.2">
      <c r="A52" s="147"/>
      <c r="B52" s="144"/>
    </row>
    <row r="53" spans="1:2" ht="51" x14ac:dyDescent="0.2">
      <c r="A53" s="147">
        <f>A51+1</f>
        <v>6</v>
      </c>
      <c r="B53" s="151" t="s">
        <v>185</v>
      </c>
    </row>
    <row r="54" spans="1:2" x14ac:dyDescent="0.2">
      <c r="A54" s="147"/>
      <c r="B54" s="144"/>
    </row>
    <row r="55" spans="1:2" x14ac:dyDescent="0.2">
      <c r="A55" s="147">
        <f>A53+1</f>
        <v>7</v>
      </c>
      <c r="B55" s="144" t="s">
        <v>186</v>
      </c>
    </row>
    <row r="56" spans="1:2" x14ac:dyDescent="0.2">
      <c r="A56" s="147"/>
    </row>
    <row r="57" spans="1:2" ht="51" x14ac:dyDescent="0.2">
      <c r="A57" s="147">
        <f>A55+1</f>
        <v>8</v>
      </c>
      <c r="B57" s="151" t="s">
        <v>187</v>
      </c>
    </row>
    <row r="58" spans="1:2" x14ac:dyDescent="0.2">
      <c r="A58" s="147"/>
      <c r="B58" s="151"/>
    </row>
    <row r="59" spans="1:2" ht="38.25" x14ac:dyDescent="0.2">
      <c r="A59" s="147">
        <f>A57+1</f>
        <v>9</v>
      </c>
      <c r="B59" s="151" t="s">
        <v>188</v>
      </c>
    </row>
    <row r="60" spans="1:2" x14ac:dyDescent="0.2">
      <c r="A60" s="147"/>
      <c r="B60" s="151"/>
    </row>
    <row r="61" spans="1:2" ht="25.5" x14ac:dyDescent="0.2">
      <c r="A61" s="147">
        <f>A59+1</f>
        <v>10</v>
      </c>
      <c r="B61" s="144" t="s">
        <v>189</v>
      </c>
    </row>
    <row r="62" spans="1:2" x14ac:dyDescent="0.2">
      <c r="A62" s="152"/>
    </row>
    <row r="63" spans="1:2" ht="25.5" x14ac:dyDescent="0.2">
      <c r="A63" s="147">
        <f>A61+1</f>
        <v>11</v>
      </c>
      <c r="B63" s="148" t="s">
        <v>190</v>
      </c>
    </row>
    <row r="64" spans="1:2" x14ac:dyDescent="0.2">
      <c r="A64" s="152"/>
      <c r="B64" s="148"/>
    </row>
    <row r="65" spans="1:2" ht="38.25" x14ac:dyDescent="0.2">
      <c r="A65" s="147">
        <f>A63+1</f>
        <v>12</v>
      </c>
      <c r="B65" s="149" t="s">
        <v>191</v>
      </c>
    </row>
    <row r="67" spans="1:2" ht="15.75" x14ac:dyDescent="0.2">
      <c r="A67" s="668" t="s">
        <v>46</v>
      </c>
      <c r="B67" s="666" t="s">
        <v>467</v>
      </c>
    </row>
    <row r="68" spans="1:2" x14ac:dyDescent="0.2">
      <c r="A68" s="1011"/>
      <c r="B68" s="1012"/>
    </row>
    <row r="69" spans="1:2" ht="45" x14ac:dyDescent="0.2">
      <c r="A69" s="1011"/>
      <c r="B69" s="1013" t="s">
        <v>468</v>
      </c>
    </row>
    <row r="70" spans="1:2" x14ac:dyDescent="0.2">
      <c r="A70" s="1011"/>
      <c r="B70" s="1012"/>
    </row>
    <row r="71" spans="1:2" x14ac:dyDescent="0.2">
      <c r="A71" s="667" t="s">
        <v>331</v>
      </c>
      <c r="B71" s="664" t="s">
        <v>469</v>
      </c>
    </row>
    <row r="72" spans="1:2" x14ac:dyDescent="0.2">
      <c r="A72" s="667"/>
      <c r="B72" s="664"/>
    </row>
    <row r="73" spans="1:2" x14ac:dyDescent="0.2">
      <c r="A73" s="667" t="s">
        <v>332</v>
      </c>
      <c r="B73" s="664" t="s">
        <v>470</v>
      </c>
    </row>
    <row r="74" spans="1:2" x14ac:dyDescent="0.2">
      <c r="A74" s="667"/>
      <c r="B74" s="664"/>
    </row>
    <row r="75" spans="1:2" ht="25.5" x14ac:dyDescent="0.2">
      <c r="A75" s="667" t="s">
        <v>333</v>
      </c>
      <c r="B75" s="664" t="s">
        <v>471</v>
      </c>
    </row>
    <row r="76" spans="1:2" x14ac:dyDescent="0.2">
      <c r="A76" s="667"/>
      <c r="B76" s="664"/>
    </row>
    <row r="77" spans="1:2" x14ac:dyDescent="0.2">
      <c r="A77" s="667" t="s">
        <v>334</v>
      </c>
      <c r="B77" s="1014" t="s">
        <v>472</v>
      </c>
    </row>
    <row r="78" spans="1:2" x14ac:dyDescent="0.2">
      <c r="A78" s="667"/>
      <c r="B78" s="664"/>
    </row>
    <row r="79" spans="1:2" ht="25.5" x14ac:dyDescent="0.2">
      <c r="A79" s="667" t="s">
        <v>473</v>
      </c>
      <c r="B79" s="664" t="s">
        <v>474</v>
      </c>
    </row>
    <row r="80" spans="1:2" x14ac:dyDescent="0.2">
      <c r="A80" s="667"/>
      <c r="B80" s="664"/>
    </row>
    <row r="81" spans="1:2" ht="25.5" x14ac:dyDescent="0.2">
      <c r="A81" s="667" t="s">
        <v>475</v>
      </c>
      <c r="B81" s="1014" t="s">
        <v>476</v>
      </c>
    </row>
    <row r="82" spans="1:2" x14ac:dyDescent="0.2">
      <c r="A82" s="667"/>
      <c r="B82" s="664"/>
    </row>
    <row r="83" spans="1:2" ht="25.5" x14ac:dyDescent="0.2">
      <c r="A83" s="667" t="s">
        <v>477</v>
      </c>
      <c r="B83" s="664" t="s">
        <v>478</v>
      </c>
    </row>
    <row r="84" spans="1:2" x14ac:dyDescent="0.2">
      <c r="A84" s="1011"/>
      <c r="B84" s="1012"/>
    </row>
    <row r="85" spans="1:2" x14ac:dyDescent="0.2">
      <c r="A85" s="1011"/>
      <c r="B85" s="1012"/>
    </row>
    <row r="86" spans="1:2" x14ac:dyDescent="0.2">
      <c r="A86" s="1011"/>
      <c r="B86" s="1012" t="s">
        <v>27</v>
      </c>
    </row>
    <row r="87" spans="1:2" ht="25.5" x14ac:dyDescent="0.2">
      <c r="A87" s="1011"/>
      <c r="B87" s="1015" t="s">
        <v>479</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79" type="noConversion"/>
  <printOptions horizontalCentered="1"/>
  <pageMargins left="0.74803149606299213" right="0.74803149606299213" top="0.98425196850393704" bottom="0.98425196850393704" header="0.51181102362204722" footer="0.51181102362204722"/>
  <pageSetup paperSize="9" scale="76" orientation="portrait" r:id="rId2"/>
  <headerFooter alignWithMargins="0">
    <oddFooter>&amp;L&amp;8&amp;F,&amp;A&amp;C&amp;P&amp;R&amp;8&amp;D</oddFooter>
  </headerFooter>
  <rowBreaks count="1" manualBreakCount="1">
    <brk id="39"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3"/>
    <pageSetUpPr fitToPage="1"/>
  </sheetPr>
  <dimension ref="A1:H60"/>
  <sheetViews>
    <sheetView zoomScaleNormal="100" zoomScaleSheetLayoutView="100" workbookViewId="0"/>
  </sheetViews>
  <sheetFormatPr defaultRowHeight="15" x14ac:dyDescent="0.2"/>
  <cols>
    <col min="1" max="1" width="9.21875" customWidth="1"/>
    <col min="2" max="2" width="13.5546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1025" t="s">
        <v>84</v>
      </c>
      <c r="B1" s="238"/>
      <c r="C1" s="238"/>
      <c r="D1" s="238"/>
      <c r="E1" s="238"/>
      <c r="F1" s="238"/>
      <c r="G1" s="238"/>
      <c r="H1" s="239"/>
    </row>
    <row r="2" spans="1:8" ht="15.75" x14ac:dyDescent="0.2">
      <c r="A2" s="421" t="s">
        <v>259</v>
      </c>
      <c r="B2" s="170"/>
      <c r="C2" s="170"/>
      <c r="D2" s="170"/>
      <c r="E2" s="379" t="s">
        <v>264</v>
      </c>
      <c r="F2" s="170"/>
      <c r="G2" s="170"/>
      <c r="H2" s="200"/>
    </row>
    <row r="3" spans="1:8" ht="16.5" thickBot="1" x14ac:dyDescent="0.25">
      <c r="A3" s="1297" t="s">
        <v>38</v>
      </c>
      <c r="B3" s="1298"/>
      <c r="C3" s="1017">
        <f>'Input Data'!$D$19</f>
        <v>0</v>
      </c>
      <c r="D3" s="320"/>
      <c r="E3" s="320"/>
      <c r="F3" s="662" t="s">
        <v>146</v>
      </c>
      <c r="G3" s="1021">
        <f>'Input Data'!$D$5</f>
        <v>0</v>
      </c>
      <c r="H3" s="1022"/>
    </row>
    <row r="4" spans="1:8" ht="15.75" thickTop="1" x14ac:dyDescent="0.2">
      <c r="A4" s="203"/>
      <c r="B4" s="204"/>
      <c r="C4" s="240"/>
      <c r="D4" s="240"/>
      <c r="E4" s="240"/>
      <c r="F4" s="170"/>
      <c r="G4" s="170"/>
      <c r="H4" s="200"/>
    </row>
    <row r="5" spans="1:8" x14ac:dyDescent="0.2">
      <c r="A5" s="466" t="s">
        <v>85</v>
      </c>
      <c r="B5" s="357"/>
      <c r="C5" s="357"/>
      <c r="D5" s="357"/>
      <c r="E5" s="357"/>
      <c r="F5" s="357"/>
      <c r="G5" s="357"/>
      <c r="H5" s="358"/>
    </row>
    <row r="6" spans="1:8" ht="30" x14ac:dyDescent="0.2">
      <c r="A6" s="323" t="s">
        <v>86</v>
      </c>
      <c r="B6" s="242" t="s">
        <v>48</v>
      </c>
      <c r="C6" s="252" t="s">
        <v>30</v>
      </c>
      <c r="D6" s="324"/>
      <c r="E6" s="242" t="s">
        <v>144</v>
      </c>
      <c r="F6" s="242" t="s">
        <v>87</v>
      </c>
      <c r="G6" s="242" t="s">
        <v>5</v>
      </c>
      <c r="H6" s="325" t="s">
        <v>8</v>
      </c>
    </row>
    <row r="7" spans="1:8" x14ac:dyDescent="0.2">
      <c r="A7" s="326"/>
      <c r="B7" s="243"/>
      <c r="C7" s="254"/>
      <c r="D7" s="327"/>
      <c r="E7" s="243"/>
      <c r="F7" s="1060"/>
      <c r="G7" s="336"/>
      <c r="H7" s="446">
        <f t="shared" ref="H7:H16" si="0">F7*G7</f>
        <v>0</v>
      </c>
    </row>
    <row r="8" spans="1:8" x14ac:dyDescent="0.2">
      <c r="A8" s="328"/>
      <c r="B8" s="245"/>
      <c r="C8" s="255"/>
      <c r="D8" s="269"/>
      <c r="E8" s="245"/>
      <c r="F8" s="1061"/>
      <c r="G8" s="345"/>
      <c r="H8" s="443">
        <f t="shared" si="0"/>
        <v>0</v>
      </c>
    </row>
    <row r="9" spans="1:8" x14ac:dyDescent="0.2">
      <c r="A9" s="328"/>
      <c r="B9" s="245"/>
      <c r="C9" s="255"/>
      <c r="D9" s="269"/>
      <c r="E9" s="245"/>
      <c r="F9" s="1061"/>
      <c r="G9" s="345"/>
      <c r="H9" s="443">
        <f t="shared" si="0"/>
        <v>0</v>
      </c>
    </row>
    <row r="10" spans="1:8" x14ac:dyDescent="0.2">
      <c r="A10" s="328"/>
      <c r="B10" s="245"/>
      <c r="C10" s="255"/>
      <c r="D10" s="269"/>
      <c r="E10" s="245"/>
      <c r="F10" s="1061"/>
      <c r="G10" s="345"/>
      <c r="H10" s="443">
        <f t="shared" si="0"/>
        <v>0</v>
      </c>
    </row>
    <row r="11" spans="1:8" x14ac:dyDescent="0.2">
      <c r="A11" s="328"/>
      <c r="B11" s="245"/>
      <c r="C11" s="255"/>
      <c r="D11" s="269"/>
      <c r="E11" s="245"/>
      <c r="F11" s="1061"/>
      <c r="G11" s="345"/>
      <c r="H11" s="443">
        <f t="shared" si="0"/>
        <v>0</v>
      </c>
    </row>
    <row r="12" spans="1:8" x14ac:dyDescent="0.2">
      <c r="A12" s="328"/>
      <c r="B12" s="245"/>
      <c r="C12" s="255"/>
      <c r="D12" s="269"/>
      <c r="E12" s="245"/>
      <c r="F12" s="1061"/>
      <c r="G12" s="345"/>
      <c r="H12" s="443">
        <f t="shared" si="0"/>
        <v>0</v>
      </c>
    </row>
    <row r="13" spans="1:8" x14ac:dyDescent="0.2">
      <c r="A13" s="328"/>
      <c r="B13" s="245"/>
      <c r="C13" s="255"/>
      <c r="D13" s="269"/>
      <c r="E13" s="245"/>
      <c r="F13" s="1061"/>
      <c r="G13" s="345"/>
      <c r="H13" s="443">
        <f t="shared" si="0"/>
        <v>0</v>
      </c>
    </row>
    <row r="14" spans="1:8" x14ac:dyDescent="0.2">
      <c r="A14" s="328"/>
      <c r="B14" s="245"/>
      <c r="C14" s="255"/>
      <c r="D14" s="269"/>
      <c r="E14" s="245"/>
      <c r="F14" s="1061"/>
      <c r="G14" s="345"/>
      <c r="H14" s="443">
        <f t="shared" si="0"/>
        <v>0</v>
      </c>
    </row>
    <row r="15" spans="1:8" x14ac:dyDescent="0.2">
      <c r="A15" s="328"/>
      <c r="B15" s="245"/>
      <c r="C15" s="255"/>
      <c r="D15" s="269"/>
      <c r="E15" s="245"/>
      <c r="F15" s="1061"/>
      <c r="G15" s="345"/>
      <c r="H15" s="443">
        <f t="shared" si="0"/>
        <v>0</v>
      </c>
    </row>
    <row r="16" spans="1:8" ht="15.75" thickBot="1" x14ac:dyDescent="0.25">
      <c r="A16" s="329"/>
      <c r="B16" s="247"/>
      <c r="C16" s="256"/>
      <c r="D16" s="330"/>
      <c r="E16" s="247"/>
      <c r="F16" s="1062"/>
      <c r="G16" s="1058"/>
      <c r="H16" s="444">
        <f t="shared" si="0"/>
        <v>0</v>
      </c>
    </row>
    <row r="17" spans="1:8" x14ac:dyDescent="0.2">
      <c r="A17" s="467"/>
      <c r="B17" s="468"/>
      <c r="C17" s="468"/>
      <c r="D17" s="468"/>
      <c r="E17" s="468"/>
      <c r="F17" s="468"/>
      <c r="G17" s="1059" t="s">
        <v>255</v>
      </c>
      <c r="H17" s="489">
        <f>SUM(H7:H16)</f>
        <v>0</v>
      </c>
    </row>
    <row r="18" spans="1:8" x14ac:dyDescent="0.2">
      <c r="A18" s="203"/>
      <c r="B18" s="170"/>
      <c r="C18" s="170"/>
      <c r="D18" s="170"/>
      <c r="E18" s="170"/>
      <c r="F18" s="170"/>
      <c r="G18" s="170"/>
      <c r="H18" s="331"/>
    </row>
    <row r="19" spans="1:8" x14ac:dyDescent="0.2">
      <c r="A19" s="321" t="s">
        <v>88</v>
      </c>
      <c r="B19" s="236"/>
      <c r="C19" s="236"/>
      <c r="D19" s="236"/>
      <c r="E19" s="236"/>
      <c r="F19" s="236"/>
      <c r="G19" s="236"/>
      <c r="H19" s="332"/>
    </row>
    <row r="20" spans="1:8" ht="45" x14ac:dyDescent="0.2">
      <c r="A20" s="323" t="s">
        <v>4</v>
      </c>
      <c r="B20" s="252" t="s">
        <v>48</v>
      </c>
      <c r="C20" s="333"/>
      <c r="D20" s="252" t="s">
        <v>30</v>
      </c>
      <c r="E20" s="324"/>
      <c r="F20" s="242" t="s">
        <v>89</v>
      </c>
      <c r="G20" s="242" t="s">
        <v>90</v>
      </c>
      <c r="H20" s="334" t="s">
        <v>8</v>
      </c>
    </row>
    <row r="21" spans="1:8" x14ac:dyDescent="0.2">
      <c r="A21" s="326"/>
      <c r="B21" s="254"/>
      <c r="C21" s="335"/>
      <c r="D21" s="254"/>
      <c r="E21" s="327"/>
      <c r="F21" s="336"/>
      <c r="G21" s="337"/>
      <c r="H21" s="446">
        <f t="shared" ref="H21:H30" si="1">F21*G21</f>
        <v>0</v>
      </c>
    </row>
    <row r="22" spans="1:8" x14ac:dyDescent="0.2">
      <c r="A22" s="328"/>
      <c r="B22" s="255"/>
      <c r="C22" s="268"/>
      <c r="D22" s="255"/>
      <c r="E22" s="269"/>
      <c r="F22" s="345"/>
      <c r="G22" s="1056"/>
      <c r="H22" s="443">
        <f t="shared" si="1"/>
        <v>0</v>
      </c>
    </row>
    <row r="23" spans="1:8" x14ac:dyDescent="0.2">
      <c r="A23" s="328"/>
      <c r="B23" s="255"/>
      <c r="C23" s="268"/>
      <c r="D23" s="255"/>
      <c r="E23" s="269"/>
      <c r="F23" s="345"/>
      <c r="G23" s="1056"/>
      <c r="H23" s="443">
        <f t="shared" si="1"/>
        <v>0</v>
      </c>
    </row>
    <row r="24" spans="1:8" x14ac:dyDescent="0.2">
      <c r="A24" s="328"/>
      <c r="B24" s="255"/>
      <c r="C24" s="268"/>
      <c r="D24" s="255"/>
      <c r="E24" s="269"/>
      <c r="F24" s="345"/>
      <c r="G24" s="1056"/>
      <c r="H24" s="443">
        <f t="shared" si="1"/>
        <v>0</v>
      </c>
    </row>
    <row r="25" spans="1:8" x14ac:dyDescent="0.2">
      <c r="A25" s="328"/>
      <c r="B25" s="255"/>
      <c r="C25" s="268"/>
      <c r="D25" s="255"/>
      <c r="E25" s="269"/>
      <c r="F25" s="345"/>
      <c r="G25" s="1056"/>
      <c r="H25" s="443">
        <f t="shared" si="1"/>
        <v>0</v>
      </c>
    </row>
    <row r="26" spans="1:8" x14ac:dyDescent="0.2">
      <c r="A26" s="328"/>
      <c r="B26" s="255"/>
      <c r="C26" s="268"/>
      <c r="D26" s="255"/>
      <c r="E26" s="269"/>
      <c r="F26" s="345"/>
      <c r="G26" s="1056"/>
      <c r="H26" s="443">
        <f t="shared" si="1"/>
        <v>0</v>
      </c>
    </row>
    <row r="27" spans="1:8" x14ac:dyDescent="0.2">
      <c r="A27" s="328"/>
      <c r="B27" s="255"/>
      <c r="C27" s="268"/>
      <c r="D27" s="255"/>
      <c r="E27" s="269"/>
      <c r="F27" s="345"/>
      <c r="G27" s="1056"/>
      <c r="H27" s="443">
        <f t="shared" si="1"/>
        <v>0</v>
      </c>
    </row>
    <row r="28" spans="1:8" x14ac:dyDescent="0.2">
      <c r="A28" s="328"/>
      <c r="B28" s="255"/>
      <c r="C28" s="268"/>
      <c r="D28" s="255"/>
      <c r="E28" s="269"/>
      <c r="F28" s="345"/>
      <c r="G28" s="1056"/>
      <c r="H28" s="443">
        <f t="shared" si="1"/>
        <v>0</v>
      </c>
    </row>
    <row r="29" spans="1:8" x14ac:dyDescent="0.2">
      <c r="A29" s="328"/>
      <c r="B29" s="255"/>
      <c r="C29" s="268"/>
      <c r="D29" s="255"/>
      <c r="E29" s="269"/>
      <c r="F29" s="345"/>
      <c r="G29" s="1056"/>
      <c r="H29" s="443">
        <f t="shared" si="1"/>
        <v>0</v>
      </c>
    </row>
    <row r="30" spans="1:8" ht="15.75" thickBot="1" x14ac:dyDescent="0.25">
      <c r="A30" s="329"/>
      <c r="B30" s="256"/>
      <c r="C30" s="338"/>
      <c r="D30" s="256"/>
      <c r="E30" s="330"/>
      <c r="F30" s="1058"/>
      <c r="G30" s="1057"/>
      <c r="H30" s="444">
        <f t="shared" si="1"/>
        <v>0</v>
      </c>
    </row>
    <row r="31" spans="1:8" x14ac:dyDescent="0.2">
      <c r="A31" s="467"/>
      <c r="B31" s="468"/>
      <c r="C31" s="468"/>
      <c r="D31" s="468"/>
      <c r="E31" s="468"/>
      <c r="F31" s="468"/>
      <c r="G31" s="469" t="s">
        <v>256</v>
      </c>
      <c r="H31" s="489">
        <f>SUM(H21:H30)</f>
        <v>0</v>
      </c>
    </row>
    <row r="32" spans="1:8" x14ac:dyDescent="0.2">
      <c r="A32" s="257"/>
      <c r="B32" s="250"/>
      <c r="C32" s="250"/>
      <c r="D32" s="250"/>
      <c r="E32" s="250"/>
      <c r="F32" s="250"/>
      <c r="G32" s="250"/>
      <c r="H32" s="339"/>
    </row>
    <row r="33" spans="1:8" x14ac:dyDescent="0.2">
      <c r="A33" s="321" t="s">
        <v>91</v>
      </c>
      <c r="B33" s="241"/>
      <c r="C33" s="241"/>
      <c r="D33" s="241"/>
      <c r="E33" s="241"/>
      <c r="F33" s="241"/>
      <c r="G33" s="241"/>
      <c r="H33" s="340"/>
    </row>
    <row r="34" spans="1:8" ht="45" x14ac:dyDescent="0.2">
      <c r="A34" s="323" t="s">
        <v>4</v>
      </c>
      <c r="B34" s="251" t="s">
        <v>48</v>
      </c>
      <c r="C34" s="324"/>
      <c r="D34" s="242" t="s">
        <v>92</v>
      </c>
      <c r="E34" s="242" t="s">
        <v>93</v>
      </c>
      <c r="F34" s="242" t="s">
        <v>94</v>
      </c>
      <c r="G34" s="242" t="s">
        <v>95</v>
      </c>
      <c r="H34" s="334" t="s">
        <v>8</v>
      </c>
    </row>
    <row r="35" spans="1:8" x14ac:dyDescent="0.2">
      <c r="A35" s="341"/>
      <c r="B35" s="342"/>
      <c r="C35" s="343"/>
      <c r="D35" s="506"/>
      <c r="E35" s="506"/>
      <c r="F35" s="266"/>
      <c r="G35" s="344"/>
      <c r="H35" s="1064">
        <f>G35*E35</f>
        <v>0</v>
      </c>
    </row>
    <row r="36" spans="1:8" x14ac:dyDescent="0.2">
      <c r="A36" s="328"/>
      <c r="B36" s="255"/>
      <c r="C36" s="269"/>
      <c r="D36" s="507"/>
      <c r="E36" s="507"/>
      <c r="F36" s="245"/>
      <c r="G36" s="345"/>
      <c r="H36" s="1065">
        <f t="shared" ref="H36:H41" si="2">G36*E36</f>
        <v>0</v>
      </c>
    </row>
    <row r="37" spans="1:8" x14ac:dyDescent="0.2">
      <c r="A37" s="328"/>
      <c r="B37" s="255"/>
      <c r="C37" s="269"/>
      <c r="D37" s="507"/>
      <c r="E37" s="507"/>
      <c r="F37" s="245"/>
      <c r="G37" s="345"/>
      <c r="H37" s="1065">
        <f t="shared" si="2"/>
        <v>0</v>
      </c>
    </row>
    <row r="38" spans="1:8" x14ac:dyDescent="0.2">
      <c r="A38" s="328"/>
      <c r="B38" s="255"/>
      <c r="C38" s="269"/>
      <c r="D38" s="507"/>
      <c r="E38" s="507"/>
      <c r="F38" s="245"/>
      <c r="G38" s="345"/>
      <c r="H38" s="1065">
        <f t="shared" si="2"/>
        <v>0</v>
      </c>
    </row>
    <row r="39" spans="1:8" x14ac:dyDescent="0.2">
      <c r="A39" s="328"/>
      <c r="B39" s="255"/>
      <c r="C39" s="269"/>
      <c r="D39" s="507"/>
      <c r="E39" s="507"/>
      <c r="F39" s="245"/>
      <c r="G39" s="345"/>
      <c r="H39" s="1065">
        <f t="shared" si="2"/>
        <v>0</v>
      </c>
    </row>
    <row r="40" spans="1:8" x14ac:dyDescent="0.2">
      <c r="A40" s="328"/>
      <c r="B40" s="255"/>
      <c r="C40" s="269"/>
      <c r="D40" s="507"/>
      <c r="E40" s="507"/>
      <c r="F40" s="245"/>
      <c r="G40" s="345"/>
      <c r="H40" s="1065">
        <f t="shared" si="2"/>
        <v>0</v>
      </c>
    </row>
    <row r="41" spans="1:8" x14ac:dyDescent="0.2">
      <c r="A41" s="328"/>
      <c r="B41" s="255"/>
      <c r="C41" s="269"/>
      <c r="D41" s="507"/>
      <c r="E41" s="507"/>
      <c r="F41" s="245"/>
      <c r="G41" s="345"/>
      <c r="H41" s="1065">
        <f t="shared" si="2"/>
        <v>0</v>
      </c>
    </row>
    <row r="42" spans="1:8" x14ac:dyDescent="0.2">
      <c r="A42" s="328"/>
      <c r="B42" s="255"/>
      <c r="C42" s="269"/>
      <c r="D42" s="507"/>
      <c r="E42" s="507"/>
      <c r="F42" s="245"/>
      <c r="G42" s="345"/>
      <c r="H42" s="1065">
        <f>G42*E42</f>
        <v>0</v>
      </c>
    </row>
    <row r="43" spans="1:8" x14ac:dyDescent="0.2">
      <c r="A43" s="328"/>
      <c r="B43" s="255"/>
      <c r="C43" s="269"/>
      <c r="D43" s="507"/>
      <c r="E43" s="507"/>
      <c r="F43" s="245"/>
      <c r="G43" s="345"/>
      <c r="H43" s="1065">
        <f>G43*E43</f>
        <v>0</v>
      </c>
    </row>
    <row r="44" spans="1:8" ht="15.75" thickBot="1" x14ac:dyDescent="0.25">
      <c r="A44" s="470"/>
      <c r="B44" s="471"/>
      <c r="C44" s="472"/>
      <c r="D44" s="508"/>
      <c r="E44" s="508"/>
      <c r="F44" s="473"/>
      <c r="G44" s="1063"/>
      <c r="H44" s="1066">
        <f>G44*E44</f>
        <v>0</v>
      </c>
    </row>
    <row r="45" spans="1:8" x14ac:dyDescent="0.2">
      <c r="A45" s="467"/>
      <c r="B45" s="468"/>
      <c r="C45" s="468"/>
      <c r="D45" s="468"/>
      <c r="E45" s="468"/>
      <c r="F45" s="468"/>
      <c r="G45" s="1059" t="s">
        <v>266</v>
      </c>
      <c r="H45" s="1067">
        <f>SUM(H35:H44)</f>
        <v>0</v>
      </c>
    </row>
    <row r="46" spans="1:8" x14ac:dyDescent="0.2">
      <c r="A46" s="203"/>
      <c r="B46" s="170"/>
      <c r="C46" s="170"/>
      <c r="D46" s="170"/>
      <c r="E46" s="170"/>
      <c r="F46" s="170"/>
      <c r="G46" s="170"/>
      <c r="H46" s="331"/>
    </row>
    <row r="47" spans="1:8" x14ac:dyDescent="0.2">
      <c r="A47" s="321" t="s">
        <v>96</v>
      </c>
      <c r="B47" s="241"/>
      <c r="C47" s="241"/>
      <c r="D47" s="241"/>
      <c r="E47" s="241"/>
      <c r="F47" s="241"/>
      <c r="G47" s="241"/>
      <c r="H47" s="340"/>
    </row>
    <row r="48" spans="1:8" ht="45" x14ac:dyDescent="0.2">
      <c r="A48" s="346" t="s">
        <v>4</v>
      </c>
      <c r="B48" s="251" t="s">
        <v>41</v>
      </c>
      <c r="C48" s="347"/>
      <c r="D48" s="242" t="s">
        <v>97</v>
      </c>
      <c r="E48" s="242" t="s">
        <v>98</v>
      </c>
      <c r="F48" s="242" t="s">
        <v>99</v>
      </c>
      <c r="G48" s="242" t="s">
        <v>100</v>
      </c>
      <c r="H48" s="334" t="s">
        <v>51</v>
      </c>
    </row>
    <row r="49" spans="1:8" x14ac:dyDescent="0.2">
      <c r="A49" s="326"/>
      <c r="B49" s="254"/>
      <c r="C49" s="348"/>
      <c r="D49" s="243"/>
      <c r="E49" s="243"/>
      <c r="F49" s="243"/>
      <c r="G49" s="336"/>
      <c r="H49" s="1068">
        <f>G49*F49</f>
        <v>0</v>
      </c>
    </row>
    <row r="50" spans="1:8" x14ac:dyDescent="0.2">
      <c r="A50" s="328"/>
      <c r="B50" s="255"/>
      <c r="C50" s="349"/>
      <c r="D50" s="255"/>
      <c r="E50" s="245"/>
      <c r="F50" s="245"/>
      <c r="G50" s="345"/>
      <c r="H50" s="1065"/>
    </row>
    <row r="51" spans="1:8" x14ac:dyDescent="0.2">
      <c r="A51" s="328"/>
      <c r="B51" s="255"/>
      <c r="C51" s="349"/>
      <c r="D51" s="255"/>
      <c r="E51" s="245"/>
      <c r="F51" s="245"/>
      <c r="G51" s="345"/>
      <c r="H51" s="1065"/>
    </row>
    <row r="52" spans="1:8" x14ac:dyDescent="0.2">
      <c r="A52" s="328"/>
      <c r="B52" s="255"/>
      <c r="C52" s="349"/>
      <c r="D52" s="255"/>
      <c r="E52" s="245"/>
      <c r="F52" s="245"/>
      <c r="G52" s="345"/>
      <c r="H52" s="1065"/>
    </row>
    <row r="53" spans="1:8" x14ac:dyDescent="0.2">
      <c r="A53" s="328"/>
      <c r="B53" s="255"/>
      <c r="C53" s="349"/>
      <c r="D53" s="255"/>
      <c r="E53" s="245"/>
      <c r="F53" s="245"/>
      <c r="G53" s="345"/>
      <c r="H53" s="1065"/>
    </row>
    <row r="54" spans="1:8" x14ac:dyDescent="0.2">
      <c r="A54" s="328"/>
      <c r="B54" s="255"/>
      <c r="C54" s="349"/>
      <c r="D54" s="255"/>
      <c r="E54" s="245"/>
      <c r="F54" s="245"/>
      <c r="G54" s="345"/>
      <c r="H54" s="1065"/>
    </row>
    <row r="55" spans="1:8" ht="15.75" thickBot="1" x14ac:dyDescent="0.25">
      <c r="A55" s="474"/>
      <c r="B55" s="342"/>
      <c r="C55" s="475"/>
      <c r="D55" s="342"/>
      <c r="E55" s="473"/>
      <c r="F55" s="266"/>
      <c r="G55" s="344"/>
      <c r="H55" s="1069"/>
    </row>
    <row r="56" spans="1:8" x14ac:dyDescent="0.2">
      <c r="A56" s="467"/>
      <c r="B56" s="468"/>
      <c r="C56" s="468"/>
      <c r="D56" s="468"/>
      <c r="E56" s="476"/>
      <c r="F56" s="468"/>
      <c r="G56" s="1059" t="s">
        <v>273</v>
      </c>
      <c r="H56" s="489">
        <f>SUM(H49:H55)</f>
        <v>0</v>
      </c>
    </row>
    <row r="57" spans="1:8" ht="15.75" thickBot="1" x14ac:dyDescent="0.25">
      <c r="A57" s="257"/>
      <c r="B57" s="250"/>
      <c r="C57" s="250"/>
      <c r="D57" s="250"/>
      <c r="E57" s="350"/>
      <c r="F57" s="250"/>
      <c r="G57" s="1070"/>
      <c r="H57" s="445"/>
    </row>
    <row r="58" spans="1:8" ht="15.75" thickBot="1" x14ac:dyDescent="0.25">
      <c r="A58" s="478"/>
      <c r="B58" s="477"/>
      <c r="C58" s="477"/>
      <c r="D58" s="477"/>
      <c r="E58" s="477"/>
      <c r="F58" s="477"/>
      <c r="G58" s="479" t="s">
        <v>272</v>
      </c>
      <c r="H58" s="1071">
        <f>H17+IF(AND(H31&gt;0,H17&gt;0),0,H31)+H45+H56</f>
        <v>0</v>
      </c>
    </row>
    <row r="59" spans="1:8" ht="29.25" customHeight="1" thickTop="1" thickBot="1" x14ac:dyDescent="0.25">
      <c r="A59" s="1299" t="str">
        <f>IF(AND(H31&gt;0,H17&gt;0),"You cannot claim for both Part Time and Full Time supervision","")</f>
        <v/>
      </c>
      <c r="B59" s="1158"/>
      <c r="C59" s="1158"/>
      <c r="D59" s="380"/>
      <c r="E59" s="380"/>
      <c r="F59" s="380"/>
      <c r="G59" s="1072" t="s">
        <v>248</v>
      </c>
      <c r="H59" s="1073">
        <f>H58/1.14</f>
        <v>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C59"/>
  </mergeCells>
  <phoneticPr fontId="79" type="noConversion"/>
  <printOptions horizontalCentered="1"/>
  <pageMargins left="0.55118110236220474" right="0.55118110236220474" top="0.78740157480314965" bottom="0.78740157480314965" header="0.51181102362204722" footer="0.51181102362204722"/>
  <pageSetup paperSize="9" scale="77"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pageSetUpPr fitToPage="1"/>
  </sheetPr>
  <dimension ref="A1:I25"/>
  <sheetViews>
    <sheetView zoomScaleNormal="100" zoomScaleSheetLayoutView="100" workbookViewId="0">
      <selection activeCell="C3" sqref="C3"/>
    </sheetView>
  </sheetViews>
  <sheetFormatPr defaultRowHeight="15" x14ac:dyDescent="0.2"/>
  <cols>
    <col min="1" max="1" width="9.33203125" bestFit="1" customWidth="1"/>
    <col min="5" max="5" width="10" customWidth="1"/>
    <col min="9" max="9" width="15.33203125" customWidth="1"/>
  </cols>
  <sheetData>
    <row r="1" spans="1:9" ht="18.75" thickTop="1" x14ac:dyDescent="0.2">
      <c r="A1" s="1025" t="s">
        <v>103</v>
      </c>
      <c r="B1" s="238"/>
      <c r="C1" s="238"/>
      <c r="D1" s="238"/>
      <c r="E1" s="238"/>
      <c r="F1" s="238"/>
      <c r="G1" s="238"/>
      <c r="H1" s="238"/>
      <c r="I1" s="239"/>
    </row>
    <row r="2" spans="1:9" ht="15.75" x14ac:dyDescent="0.2">
      <c r="A2" s="421" t="s">
        <v>259</v>
      </c>
      <c r="B2" s="170"/>
      <c r="C2" s="170"/>
      <c r="D2" s="170"/>
      <c r="E2" s="170"/>
      <c r="F2" s="170"/>
      <c r="G2" s="170"/>
      <c r="H2" s="170"/>
      <c r="I2" s="200"/>
    </row>
    <row r="3" spans="1:9" ht="15.75" x14ac:dyDescent="0.2">
      <c r="A3" s="1268" t="s">
        <v>38</v>
      </c>
      <c r="B3" s="1269"/>
      <c r="C3" s="1017">
        <f>'Input Data'!$D$19</f>
        <v>0</v>
      </c>
      <c r="D3" s="170"/>
      <c r="E3" s="170"/>
      <c r="F3" s="170"/>
      <c r="G3" s="1018" t="s">
        <v>146</v>
      </c>
      <c r="H3" s="1016">
        <f>'Input Data'!$D$5</f>
        <v>0</v>
      </c>
      <c r="I3" s="1020"/>
    </row>
    <row r="4" spans="1:9" ht="15.75" thickBot="1" x14ac:dyDescent="0.25">
      <c r="A4" s="265"/>
      <c r="B4" s="182"/>
      <c r="C4" s="182"/>
      <c r="D4" s="182"/>
      <c r="E4" s="182"/>
      <c r="F4" s="182"/>
      <c r="G4" s="182"/>
      <c r="H4" s="182"/>
      <c r="I4" s="202"/>
    </row>
    <row r="5" spans="1:9" ht="15.75" thickTop="1" x14ac:dyDescent="0.2">
      <c r="A5" s="203"/>
      <c r="B5" s="170"/>
      <c r="C5" s="170"/>
      <c r="D5" s="170"/>
      <c r="E5" s="170"/>
      <c r="F5" s="170"/>
      <c r="G5" s="170"/>
      <c r="H5" s="170"/>
      <c r="I5" s="200"/>
    </row>
    <row r="6" spans="1:9" x14ac:dyDescent="0.2">
      <c r="A6" s="351" t="s">
        <v>104</v>
      </c>
      <c r="B6" s="241"/>
      <c r="C6" s="241"/>
      <c r="D6" s="241"/>
      <c r="E6" s="241"/>
      <c r="F6" s="241"/>
      <c r="G6" s="241"/>
      <c r="H6" s="241"/>
      <c r="I6" s="322"/>
    </row>
    <row r="7" spans="1:9" ht="30" x14ac:dyDescent="0.2">
      <c r="A7" s="323" t="s">
        <v>4</v>
      </c>
      <c r="B7" s="1300" t="s">
        <v>105</v>
      </c>
      <c r="C7" s="1301"/>
      <c r="D7" s="1302"/>
      <c r="E7" s="242" t="s">
        <v>106</v>
      </c>
      <c r="F7" s="1300" t="s">
        <v>41</v>
      </c>
      <c r="G7" s="1301"/>
      <c r="H7" s="1302"/>
      <c r="I7" s="325" t="s">
        <v>51</v>
      </c>
    </row>
    <row r="8" spans="1:9" x14ac:dyDescent="0.2">
      <c r="A8" s="352"/>
      <c r="B8" s="1283"/>
      <c r="C8" s="1274"/>
      <c r="D8" s="1275"/>
      <c r="E8" s="353"/>
      <c r="F8" s="1283"/>
      <c r="G8" s="1274"/>
      <c r="H8" s="1275"/>
      <c r="I8" s="360"/>
    </row>
    <row r="9" spans="1:9" x14ac:dyDescent="0.2">
      <c r="A9" s="328"/>
      <c r="B9" s="1284"/>
      <c r="C9" s="1266"/>
      <c r="D9" s="1267"/>
      <c r="E9" s="245"/>
      <c r="F9" s="1284"/>
      <c r="G9" s="1266"/>
      <c r="H9" s="1267"/>
      <c r="I9" s="361"/>
    </row>
    <row r="10" spans="1:9" x14ac:dyDescent="0.2">
      <c r="A10" s="328"/>
      <c r="B10" s="1284"/>
      <c r="C10" s="1266"/>
      <c r="D10" s="1267"/>
      <c r="E10" s="245"/>
      <c r="F10" s="1284"/>
      <c r="G10" s="1266"/>
      <c r="H10" s="1267"/>
      <c r="I10" s="361"/>
    </row>
    <row r="11" spans="1:9" x14ac:dyDescent="0.2">
      <c r="A11" s="328"/>
      <c r="B11" s="1284"/>
      <c r="C11" s="1266"/>
      <c r="D11" s="1267"/>
      <c r="E11" s="245"/>
      <c r="F11" s="1284"/>
      <c r="G11" s="1266"/>
      <c r="H11" s="1267"/>
      <c r="I11" s="361"/>
    </row>
    <row r="12" spans="1:9" x14ac:dyDescent="0.2">
      <c r="A12" s="328"/>
      <c r="B12" s="1284"/>
      <c r="C12" s="1266"/>
      <c r="D12" s="1267"/>
      <c r="E12" s="245"/>
      <c r="F12" s="1284"/>
      <c r="G12" s="1266"/>
      <c r="H12" s="1267"/>
      <c r="I12" s="361"/>
    </row>
    <row r="13" spans="1:9" x14ac:dyDescent="0.2">
      <c r="A13" s="328"/>
      <c r="B13" s="1284"/>
      <c r="C13" s="1266"/>
      <c r="D13" s="1267"/>
      <c r="E13" s="245"/>
      <c r="F13" s="1284"/>
      <c r="G13" s="1266"/>
      <c r="H13" s="1267"/>
      <c r="I13" s="361"/>
    </row>
    <row r="14" spans="1:9" x14ac:dyDescent="0.2">
      <c r="A14" s="328"/>
      <c r="B14" s="1284"/>
      <c r="C14" s="1266"/>
      <c r="D14" s="1267"/>
      <c r="E14" s="245"/>
      <c r="F14" s="1284"/>
      <c r="G14" s="1266"/>
      <c r="H14" s="1267"/>
      <c r="I14" s="361"/>
    </row>
    <row r="15" spans="1:9" x14ac:dyDescent="0.2">
      <c r="A15" s="328"/>
      <c r="B15" s="1284"/>
      <c r="C15" s="1266"/>
      <c r="D15" s="1267"/>
      <c r="E15" s="245"/>
      <c r="F15" s="1284"/>
      <c r="G15" s="1266"/>
      <c r="H15" s="1267"/>
      <c r="I15" s="361"/>
    </row>
    <row r="16" spans="1:9" x14ac:dyDescent="0.2">
      <c r="A16" s="328"/>
      <c r="B16" s="1284"/>
      <c r="C16" s="1266"/>
      <c r="D16" s="1267"/>
      <c r="E16" s="245"/>
      <c r="F16" s="1284"/>
      <c r="G16" s="1266"/>
      <c r="H16" s="1267"/>
      <c r="I16" s="361"/>
    </row>
    <row r="17" spans="1:9" ht="15.75" thickBot="1" x14ac:dyDescent="0.25">
      <c r="A17" s="354"/>
      <c r="B17" s="1291"/>
      <c r="C17" s="1277"/>
      <c r="D17" s="1278"/>
      <c r="E17" s="355"/>
      <c r="F17" s="1291"/>
      <c r="G17" s="1277"/>
      <c r="H17" s="1278"/>
      <c r="I17" s="362"/>
    </row>
    <row r="18" spans="1:9" x14ac:dyDescent="0.2">
      <c r="A18" s="467"/>
      <c r="B18" s="468"/>
      <c r="C18" s="468"/>
      <c r="D18" s="468"/>
      <c r="E18" s="468"/>
      <c r="F18" s="468"/>
      <c r="G18" s="468"/>
      <c r="H18" s="468" t="s">
        <v>109</v>
      </c>
      <c r="I18" s="492">
        <f>SUM(I8:I17)</f>
        <v>0</v>
      </c>
    </row>
    <row r="19" spans="1:9" ht="15.75" thickBot="1" x14ac:dyDescent="0.25">
      <c r="A19" s="257"/>
      <c r="B19" s="250"/>
      <c r="C19" s="250"/>
      <c r="D19" s="250"/>
      <c r="E19" s="250"/>
      <c r="F19" s="250"/>
      <c r="G19" s="250"/>
      <c r="H19" s="516" t="s">
        <v>275</v>
      </c>
      <c r="I19" s="517">
        <v>0</v>
      </c>
    </row>
    <row r="20" spans="1:9" ht="16.5" thickTop="1" thickBot="1" x14ac:dyDescent="0.25">
      <c r="A20" s="203"/>
      <c r="B20" s="170"/>
      <c r="C20" s="170"/>
      <c r="D20" s="170"/>
      <c r="E20" s="170"/>
      <c r="F20" s="170"/>
      <c r="G20" s="170"/>
      <c r="H20" s="250" t="s">
        <v>276</v>
      </c>
      <c r="I20" s="518">
        <f>I18-I19</f>
        <v>0</v>
      </c>
    </row>
    <row r="21" spans="1:9" x14ac:dyDescent="0.2">
      <c r="A21" s="480" t="s">
        <v>110</v>
      </c>
      <c r="B21" s="402"/>
      <c r="C21" s="402"/>
      <c r="D21" s="402"/>
      <c r="E21" s="402"/>
      <c r="F21" s="402"/>
      <c r="G21" s="402"/>
      <c r="H21" s="402"/>
      <c r="I21" s="481"/>
    </row>
    <row r="22" spans="1:9" x14ac:dyDescent="0.2">
      <c r="A22" s="262" t="s">
        <v>111</v>
      </c>
      <c r="B22" s="170" t="s">
        <v>107</v>
      </c>
      <c r="C22" s="170"/>
      <c r="D22" s="204" t="s">
        <v>112</v>
      </c>
      <c r="E22" s="170" t="s">
        <v>108</v>
      </c>
      <c r="F22" s="204"/>
      <c r="G22" s="356" t="s">
        <v>113</v>
      </c>
      <c r="H22" s="170"/>
      <c r="I22" s="200"/>
    </row>
    <row r="23" spans="1:9" x14ac:dyDescent="0.2">
      <c r="A23" s="262" t="s">
        <v>114</v>
      </c>
      <c r="B23" s="170" t="s">
        <v>115</v>
      </c>
      <c r="C23" s="170"/>
      <c r="D23" s="204" t="s">
        <v>116</v>
      </c>
      <c r="E23" s="170" t="s">
        <v>117</v>
      </c>
      <c r="F23" s="204"/>
      <c r="G23" s="204" t="s">
        <v>118</v>
      </c>
      <c r="H23" s="170"/>
      <c r="I23" s="200"/>
    </row>
    <row r="24" spans="1:9" ht="15.75" thickBot="1" x14ac:dyDescent="0.25">
      <c r="A24" s="265"/>
      <c r="B24" s="182"/>
      <c r="C24" s="182"/>
      <c r="D24" s="182"/>
      <c r="E24" s="182"/>
      <c r="F24" s="182"/>
      <c r="G24" s="182"/>
      <c r="H24" s="182"/>
      <c r="I24" s="202"/>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7:D17"/>
    <mergeCell ref="F17:H17"/>
    <mergeCell ref="B15:D15"/>
    <mergeCell ref="F15:H15"/>
    <mergeCell ref="B16:D16"/>
    <mergeCell ref="F16:H16"/>
    <mergeCell ref="B13:D13"/>
    <mergeCell ref="F13:H13"/>
    <mergeCell ref="B14:D14"/>
    <mergeCell ref="F14:H14"/>
    <mergeCell ref="B11:D11"/>
    <mergeCell ref="F11:H11"/>
    <mergeCell ref="B12:D12"/>
    <mergeCell ref="F12:H12"/>
    <mergeCell ref="B9:D9"/>
    <mergeCell ref="F9:H9"/>
    <mergeCell ref="B10:D10"/>
    <mergeCell ref="F10:H10"/>
    <mergeCell ref="A3:B3"/>
    <mergeCell ref="B7:D7"/>
    <mergeCell ref="F7:H7"/>
    <mergeCell ref="B8:D8"/>
    <mergeCell ref="F8:H8"/>
  </mergeCells>
  <phoneticPr fontId="79" type="noConversion"/>
  <printOptions horizontalCentered="1"/>
  <pageMargins left="0.74803149606299213" right="0.74803149606299213" top="0.78740157480314965" bottom="0.78740157480314965" header="0.51181102362204722" footer="0.51181102362204722"/>
  <pageSetup paperSize="9" scale="82" orientation="portrait"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9" sqref="F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46"/>
      <c r="B1" s="670"/>
      <c r="C1" s="670"/>
      <c r="D1" s="670"/>
      <c r="E1" s="670"/>
      <c r="F1" s="670"/>
      <c r="G1" s="670"/>
      <c r="H1" s="670"/>
      <c r="I1" s="670"/>
      <c r="J1" s="670"/>
      <c r="K1" s="670" t="s">
        <v>414</v>
      </c>
      <c r="L1" s="673"/>
    </row>
    <row r="2" spans="1:12" ht="15.75" x14ac:dyDescent="0.25">
      <c r="A2" s="947"/>
      <c r="B2" s="676"/>
      <c r="C2" s="676"/>
      <c r="D2" s="676"/>
      <c r="E2" s="676"/>
      <c r="F2" s="948" t="s">
        <v>415</v>
      </c>
      <c r="G2" s="676"/>
      <c r="H2" s="676"/>
      <c r="I2" s="676"/>
      <c r="J2" s="676"/>
      <c r="K2" s="676"/>
      <c r="L2" s="949"/>
    </row>
    <row r="3" spans="1:12" x14ac:dyDescent="0.2">
      <c r="A3" s="947"/>
      <c r="B3" s="676"/>
      <c r="C3" s="676"/>
      <c r="D3" s="676"/>
      <c r="E3" s="676"/>
      <c r="F3" s="676"/>
      <c r="G3" s="676"/>
      <c r="H3" s="676"/>
      <c r="I3" s="676"/>
      <c r="J3" s="676"/>
      <c r="K3" s="676"/>
      <c r="L3" s="678"/>
    </row>
    <row r="4" spans="1:12" x14ac:dyDescent="0.2">
      <c r="A4" s="947"/>
      <c r="B4" s="676"/>
      <c r="C4" s="676"/>
      <c r="D4" s="676"/>
      <c r="E4" s="676"/>
      <c r="F4" s="950" t="s">
        <v>416</v>
      </c>
      <c r="G4" s="1017">
        <f>'Input Data'!$D$19</f>
        <v>0</v>
      </c>
      <c r="H4" s="676"/>
      <c r="I4" s="676"/>
      <c r="J4" s="742" t="s">
        <v>4</v>
      </c>
      <c r="K4" s="676" t="s">
        <v>298</v>
      </c>
      <c r="L4" s="951"/>
    </row>
    <row r="5" spans="1:12" x14ac:dyDescent="0.2">
      <c r="A5" s="947"/>
      <c r="B5" s="676"/>
      <c r="C5" s="676"/>
      <c r="D5" s="676"/>
      <c r="E5" s="676"/>
      <c r="F5" s="676"/>
      <c r="G5" s="676"/>
      <c r="H5" s="676"/>
      <c r="I5" s="676"/>
      <c r="J5" s="676"/>
      <c r="K5" s="676"/>
      <c r="L5" s="952"/>
    </row>
    <row r="6" spans="1:12" x14ac:dyDescent="0.2">
      <c r="A6" s="947"/>
      <c r="B6" s="685" t="s">
        <v>417</v>
      </c>
      <c r="C6" s="676"/>
      <c r="D6" s="685" t="s">
        <v>298</v>
      </c>
      <c r="E6" s="1315"/>
      <c r="F6" s="1316"/>
      <c r="G6" s="1316"/>
      <c r="H6" s="1316"/>
      <c r="I6" s="1316"/>
      <c r="J6" s="1316"/>
      <c r="K6" s="1316"/>
      <c r="L6" s="1317"/>
    </row>
    <row r="7" spans="1:12" x14ac:dyDescent="0.2">
      <c r="A7" s="947"/>
      <c r="B7" s="685"/>
      <c r="C7" s="676"/>
      <c r="D7" s="685"/>
      <c r="E7" s="1318"/>
      <c r="F7" s="1318"/>
      <c r="G7" s="1318"/>
      <c r="H7" s="1318"/>
      <c r="I7" s="1318"/>
      <c r="J7" s="1318"/>
      <c r="K7" s="1318"/>
      <c r="L7" s="1319"/>
    </row>
    <row r="8" spans="1:12" x14ac:dyDescent="0.2">
      <c r="A8" s="947"/>
      <c r="B8" s="685"/>
      <c r="C8" s="676"/>
      <c r="D8" s="685"/>
      <c r="E8" s="953"/>
      <c r="F8" s="954"/>
      <c r="G8" s="954"/>
      <c r="H8" s="954"/>
      <c r="I8" s="954"/>
      <c r="J8" s="954"/>
      <c r="K8" s="954"/>
      <c r="L8" s="955"/>
    </row>
    <row r="9" spans="1:12" x14ac:dyDescent="0.2">
      <c r="A9" s="947"/>
      <c r="B9" s="676"/>
      <c r="C9" s="676"/>
      <c r="D9" s="676"/>
      <c r="E9" s="956" t="s">
        <v>418</v>
      </c>
      <c r="F9" s="1016">
        <f>'Input Data'!$D$5</f>
        <v>0</v>
      </c>
      <c r="G9" s="957"/>
      <c r="H9" s="958"/>
      <c r="I9" s="957"/>
      <c r="K9" s="957"/>
      <c r="L9" s="952"/>
    </row>
    <row r="10" spans="1:12" x14ac:dyDescent="0.2">
      <c r="A10" s="947"/>
      <c r="B10" s="676"/>
      <c r="C10" s="959"/>
      <c r="D10" s="676"/>
      <c r="E10" s="960"/>
      <c r="F10" s="961"/>
      <c r="G10" s="961"/>
      <c r="H10" s="961"/>
      <c r="I10" s="961"/>
      <c r="J10" s="961"/>
      <c r="K10" s="686"/>
      <c r="L10" s="962"/>
    </row>
    <row r="11" spans="1:12" x14ac:dyDescent="0.2">
      <c r="A11" s="947"/>
      <c r="B11" s="685" t="s">
        <v>419</v>
      </c>
      <c r="C11" s="676"/>
      <c r="D11" s="685" t="s">
        <v>298</v>
      </c>
      <c r="E11" s="1320"/>
      <c r="F11" s="1321"/>
      <c r="G11" s="1321"/>
      <c r="H11" s="1321"/>
      <c r="I11" s="1321"/>
      <c r="J11" s="1321"/>
      <c r="K11" s="1321"/>
      <c r="L11" s="1322"/>
    </row>
    <row r="12" spans="1:12" x14ac:dyDescent="0.2">
      <c r="A12" s="947"/>
      <c r="B12" s="685" t="s">
        <v>420</v>
      </c>
      <c r="C12" s="676"/>
      <c r="D12" s="676"/>
      <c r="E12" s="1323"/>
      <c r="F12" s="1324"/>
      <c r="G12" s="1324"/>
      <c r="H12" s="1324"/>
      <c r="I12" s="1324"/>
      <c r="J12" s="1324"/>
      <c r="K12" s="676" t="s">
        <v>421</v>
      </c>
      <c r="L12" s="963"/>
    </row>
    <row r="13" spans="1:12" x14ac:dyDescent="0.2">
      <c r="A13" s="947"/>
      <c r="B13" s="685" t="s">
        <v>422</v>
      </c>
      <c r="C13" s="676"/>
      <c r="D13" s="685" t="s">
        <v>298</v>
      </c>
      <c r="E13" s="964"/>
      <c r="F13" s="686"/>
      <c r="G13" s="676"/>
      <c r="H13" s="950" t="s">
        <v>423</v>
      </c>
      <c r="I13" s="744" t="s">
        <v>298</v>
      </c>
      <c r="J13" s="964"/>
      <c r="K13" s="686"/>
      <c r="L13" s="678"/>
    </row>
    <row r="14" spans="1:12" x14ac:dyDescent="0.2">
      <c r="A14" s="947"/>
      <c r="B14" s="676"/>
      <c r="C14" s="676"/>
      <c r="D14" s="676"/>
      <c r="E14" s="676"/>
      <c r="F14" s="676"/>
      <c r="G14" s="676"/>
      <c r="H14" s="676"/>
      <c r="I14" s="676"/>
      <c r="J14" s="676"/>
      <c r="K14" s="676"/>
      <c r="L14" s="678"/>
    </row>
    <row r="15" spans="1:12" x14ac:dyDescent="0.2">
      <c r="A15" s="947"/>
      <c r="B15" s="685" t="s">
        <v>424</v>
      </c>
      <c r="C15" s="676"/>
      <c r="D15" s="685" t="s">
        <v>298</v>
      </c>
      <c r="E15" s="964"/>
      <c r="F15" s="686"/>
      <c r="G15" s="676"/>
      <c r="H15" s="950" t="s">
        <v>425</v>
      </c>
      <c r="I15" s="744" t="s">
        <v>298</v>
      </c>
      <c r="J15" s="965"/>
      <c r="K15" s="961"/>
      <c r="L15" s="678"/>
    </row>
    <row r="16" spans="1:12" x14ac:dyDescent="0.2">
      <c r="A16" s="947"/>
      <c r="B16" s="685"/>
      <c r="C16" s="676"/>
      <c r="D16" s="685"/>
      <c r="E16" s="685"/>
      <c r="F16" s="676"/>
      <c r="G16" s="676"/>
      <c r="H16" s="685"/>
      <c r="I16" s="685"/>
      <c r="J16" s="685"/>
      <c r="K16" s="676"/>
      <c r="L16" s="916"/>
    </row>
    <row r="17" spans="1:12" ht="15.75" x14ac:dyDescent="0.25">
      <c r="A17" s="966"/>
      <c r="B17" s="685" t="s">
        <v>426</v>
      </c>
      <c r="C17" s="676"/>
      <c r="D17" s="676"/>
      <c r="E17" s="676"/>
      <c r="F17" s="676"/>
      <c r="G17" s="676"/>
      <c r="H17" s="676"/>
      <c r="I17" s="676"/>
      <c r="J17" s="676"/>
      <c r="K17" s="676"/>
      <c r="L17" s="822" t="s">
        <v>427</v>
      </c>
    </row>
    <row r="18" spans="1:12" x14ac:dyDescent="0.2">
      <c r="A18" s="1325" t="s">
        <v>428</v>
      </c>
      <c r="B18" s="676"/>
      <c r="C18" s="676"/>
      <c r="D18" s="676"/>
      <c r="E18" s="676"/>
      <c r="F18" s="859"/>
      <c r="G18" s="676"/>
      <c r="H18" s="676"/>
      <c r="I18" s="676"/>
      <c r="J18" s="676"/>
      <c r="K18" s="676"/>
      <c r="L18" s="967"/>
    </row>
    <row r="19" spans="1:12" x14ac:dyDescent="0.2">
      <c r="A19" s="1326"/>
      <c r="B19" s="685" t="s">
        <v>429</v>
      </c>
      <c r="C19" s="676"/>
      <c r="D19" s="685" t="s">
        <v>298</v>
      </c>
      <c r="E19" s="859" t="s">
        <v>430</v>
      </c>
      <c r="F19" s="859"/>
      <c r="G19" s="676"/>
      <c r="H19" s="676" t="s">
        <v>431</v>
      </c>
      <c r="I19" s="676"/>
      <c r="J19" s="676"/>
      <c r="K19" s="676"/>
      <c r="L19" s="968"/>
    </row>
    <row r="20" spans="1:12" x14ac:dyDescent="0.2">
      <c r="A20" s="1326"/>
      <c r="B20" s="676"/>
      <c r="C20" s="676"/>
      <c r="D20" s="676"/>
      <c r="E20" s="676"/>
      <c r="F20" s="676"/>
      <c r="G20" s="676"/>
      <c r="H20" s="732" t="s">
        <v>432</v>
      </c>
      <c r="I20" s="676"/>
      <c r="J20" s="732"/>
      <c r="K20" s="676"/>
      <c r="L20" s="969"/>
    </row>
    <row r="21" spans="1:12" x14ac:dyDescent="0.2">
      <c r="A21" s="1327"/>
      <c r="B21" s="676"/>
      <c r="C21" s="676"/>
      <c r="D21" s="676"/>
      <c r="E21" s="676"/>
      <c r="F21" s="676"/>
      <c r="G21" s="676"/>
      <c r="H21" s="1306" t="s">
        <v>433</v>
      </c>
      <c r="I21" s="676"/>
      <c r="J21" s="1306" t="s">
        <v>434</v>
      </c>
      <c r="K21" s="676"/>
      <c r="L21" s="919"/>
    </row>
    <row r="22" spans="1:12" x14ac:dyDescent="0.2">
      <c r="A22" s="970" t="s">
        <v>435</v>
      </c>
      <c r="B22" s="685" t="s">
        <v>436</v>
      </c>
      <c r="C22" s="676"/>
      <c r="D22" s="685" t="s">
        <v>298</v>
      </c>
      <c r="E22" s="859"/>
      <c r="F22" s="676"/>
      <c r="G22" s="676"/>
      <c r="H22" s="1307"/>
      <c r="I22" s="676"/>
      <c r="J22" s="1307"/>
      <c r="K22" s="676"/>
      <c r="L22" s="968"/>
    </row>
    <row r="23" spans="1:12" x14ac:dyDescent="0.2">
      <c r="A23" s="971"/>
      <c r="B23" s="685"/>
      <c r="C23" s="677" t="s">
        <v>437</v>
      </c>
      <c r="D23" s="677"/>
      <c r="E23" s="677"/>
      <c r="F23" s="677"/>
      <c r="G23" s="677"/>
      <c r="H23" s="972"/>
      <c r="I23" s="677"/>
      <c r="J23" s="972"/>
      <c r="K23" s="676"/>
      <c r="L23" s="973"/>
    </row>
    <row r="24" spans="1:12" x14ac:dyDescent="0.2">
      <c r="A24" s="971"/>
      <c r="B24" s="685"/>
      <c r="C24" s="676" t="s">
        <v>438</v>
      </c>
      <c r="D24" s="685"/>
      <c r="E24" s="676"/>
      <c r="F24" s="676"/>
      <c r="G24" s="676"/>
      <c r="H24" s="974"/>
      <c r="I24" s="676"/>
      <c r="J24" s="974"/>
      <c r="K24" s="676"/>
      <c r="L24" s="973"/>
    </row>
    <row r="25" spans="1:12" x14ac:dyDescent="0.2">
      <c r="A25" s="971"/>
      <c r="B25" s="676"/>
      <c r="C25" s="676" t="s">
        <v>439</v>
      </c>
      <c r="D25" s="685"/>
      <c r="E25" s="676"/>
      <c r="F25" s="676"/>
      <c r="G25" s="676"/>
      <c r="H25" s="975"/>
      <c r="I25" s="676"/>
      <c r="J25" s="975"/>
      <c r="K25" s="676"/>
      <c r="L25" s="919"/>
    </row>
    <row r="26" spans="1:12" x14ac:dyDescent="0.2">
      <c r="A26" s="971"/>
      <c r="B26" s="676"/>
      <c r="C26" s="676" t="s">
        <v>440</v>
      </c>
      <c r="D26" s="859"/>
      <c r="E26" s="676"/>
      <c r="F26" s="676"/>
      <c r="G26" s="676"/>
      <c r="H26" s="975"/>
      <c r="I26" s="676"/>
      <c r="J26" s="975"/>
      <c r="K26" s="676"/>
      <c r="L26" s="919"/>
    </row>
    <row r="27" spans="1:12" x14ac:dyDescent="0.2">
      <c r="A27" s="971"/>
      <c r="C27" s="859"/>
      <c r="H27" s="975"/>
      <c r="I27" s="676"/>
      <c r="J27" s="975"/>
      <c r="K27" s="676"/>
      <c r="L27" s="973"/>
    </row>
    <row r="28" spans="1:12" ht="15.75" thickBot="1" x14ac:dyDescent="0.25">
      <c r="A28" s="971"/>
      <c r="B28" s="685" t="s">
        <v>441</v>
      </c>
      <c r="C28" s="676" t="s">
        <v>442</v>
      </c>
      <c r="D28" s="676"/>
      <c r="E28" s="676"/>
      <c r="F28" s="676"/>
      <c r="G28" s="676"/>
      <c r="H28" s="976"/>
      <c r="I28" s="676"/>
      <c r="J28" s="977"/>
      <c r="K28" s="676"/>
      <c r="L28" s="919"/>
    </row>
    <row r="29" spans="1:12" ht="15.75" thickBot="1" x14ac:dyDescent="0.25">
      <c r="A29" s="971"/>
      <c r="B29" s="676"/>
      <c r="C29" s="676"/>
      <c r="D29" s="685"/>
      <c r="E29" s="676"/>
      <c r="F29" s="676"/>
      <c r="G29" s="978" t="s">
        <v>443</v>
      </c>
      <c r="H29" s="979">
        <f>SUM(H23:H28)</f>
        <v>0</v>
      </c>
      <c r="I29" s="676"/>
      <c r="J29" s="980">
        <f>SUM(J24:J28)</f>
        <v>0</v>
      </c>
      <c r="K29" s="676"/>
      <c r="L29" s="968">
        <f>J29</f>
        <v>0</v>
      </c>
    </row>
    <row r="30" spans="1:12" x14ac:dyDescent="0.2">
      <c r="A30" s="971"/>
      <c r="B30" s="676"/>
      <c r="C30" s="676"/>
      <c r="D30" s="676"/>
      <c r="E30" s="676"/>
      <c r="F30" s="676"/>
      <c r="G30" s="676"/>
      <c r="H30" s="676"/>
      <c r="I30" s="676"/>
      <c r="J30" s="981"/>
      <c r="K30" s="676"/>
      <c r="L30" s="919"/>
    </row>
    <row r="31" spans="1:12" x14ac:dyDescent="0.2">
      <c r="A31" s="971"/>
      <c r="B31" s="676"/>
      <c r="C31" s="676"/>
      <c r="D31" s="676"/>
      <c r="E31" s="676"/>
      <c r="F31" s="676"/>
      <c r="G31" s="676"/>
      <c r="H31" s="1303" t="s">
        <v>444</v>
      </c>
      <c r="I31" s="1304"/>
      <c r="J31" s="1305"/>
      <c r="K31" s="676"/>
      <c r="L31" s="919"/>
    </row>
    <row r="32" spans="1:12" x14ac:dyDescent="0.2">
      <c r="A32" s="971"/>
      <c r="B32" s="685" t="s">
        <v>445</v>
      </c>
      <c r="C32" s="676"/>
      <c r="D32" s="676"/>
      <c r="E32" s="676"/>
      <c r="F32" s="676"/>
      <c r="G32" s="676"/>
      <c r="H32" s="1306" t="s">
        <v>433</v>
      </c>
      <c r="I32" s="982"/>
      <c r="J32" s="1306" t="s">
        <v>434</v>
      </c>
      <c r="K32" s="676"/>
      <c r="L32" s="919"/>
    </row>
    <row r="33" spans="1:12" x14ac:dyDescent="0.2">
      <c r="A33" s="971"/>
      <c r="B33" s="676"/>
      <c r="C33" s="676"/>
      <c r="D33" s="676"/>
      <c r="E33" s="676"/>
      <c r="F33" s="676"/>
      <c r="G33" s="676"/>
      <c r="H33" s="1307"/>
      <c r="I33" s="983"/>
      <c r="J33" s="1307"/>
      <c r="K33" s="676"/>
      <c r="L33" s="919"/>
    </row>
    <row r="34" spans="1:12" x14ac:dyDescent="0.2">
      <c r="A34" s="970" t="s">
        <v>446</v>
      </c>
      <c r="B34" s="685" t="s">
        <v>447</v>
      </c>
      <c r="C34" s="676"/>
      <c r="D34" s="685" t="s">
        <v>298</v>
      </c>
      <c r="E34" s="984"/>
      <c r="F34" s="985"/>
      <c r="G34" s="986"/>
      <c r="H34" s="974"/>
      <c r="I34" s="707"/>
      <c r="J34" s="974"/>
      <c r="K34" s="676"/>
      <c r="L34" s="919"/>
    </row>
    <row r="35" spans="1:12" x14ac:dyDescent="0.2">
      <c r="A35" s="970"/>
      <c r="B35" s="685" t="s">
        <v>448</v>
      </c>
      <c r="C35" s="859"/>
      <c r="D35" s="987"/>
      <c r="E35" s="859"/>
      <c r="F35" s="1308"/>
      <c r="G35" s="1309"/>
      <c r="H35" s="976"/>
      <c r="I35" s="707"/>
      <c r="J35" s="976"/>
      <c r="K35" s="676"/>
      <c r="L35" s="919"/>
    </row>
    <row r="36" spans="1:12" x14ac:dyDescent="0.2">
      <c r="A36" s="970" t="s">
        <v>449</v>
      </c>
      <c r="B36" s="685" t="s">
        <v>450</v>
      </c>
      <c r="C36" s="859"/>
      <c r="D36" s="987"/>
      <c r="E36" s="859"/>
      <c r="F36" s="1308"/>
      <c r="G36" s="1309"/>
      <c r="H36" s="974"/>
      <c r="I36" s="707"/>
      <c r="J36" s="974"/>
      <c r="K36" s="676"/>
      <c r="L36" s="919"/>
    </row>
    <row r="37" spans="1:12" ht="15.75" thickBot="1" x14ac:dyDescent="0.25">
      <c r="A37" s="970"/>
      <c r="B37" s="676"/>
      <c r="C37" s="859"/>
      <c r="D37" s="859"/>
      <c r="E37" s="859"/>
      <c r="F37" s="859"/>
      <c r="G37" s="859"/>
      <c r="H37" s="976"/>
      <c r="I37" s="707"/>
      <c r="J37" s="976"/>
      <c r="K37" s="676"/>
      <c r="L37" s="919"/>
    </row>
    <row r="38" spans="1:12" ht="15.75" thickBot="1" x14ac:dyDescent="0.25">
      <c r="A38" s="971"/>
      <c r="B38" s="676"/>
      <c r="C38" s="1314" t="s">
        <v>451</v>
      </c>
      <c r="D38" s="1314"/>
      <c r="E38" s="1314"/>
      <c r="F38" s="1314"/>
      <c r="G38" s="1314"/>
      <c r="H38" s="979">
        <f>SUM(H34:H37)</f>
        <v>0</v>
      </c>
      <c r="I38" s="676"/>
      <c r="J38" s="988">
        <f>SUM(J34:J37)</f>
        <v>0</v>
      </c>
      <c r="K38" s="676"/>
      <c r="L38" s="968">
        <f>J38</f>
        <v>0</v>
      </c>
    </row>
    <row r="39" spans="1:12" x14ac:dyDescent="0.2">
      <c r="A39" s="989"/>
      <c r="B39" s="676"/>
      <c r="C39" s="859"/>
      <c r="D39" s="859"/>
      <c r="E39" s="859"/>
      <c r="F39" s="859"/>
      <c r="G39" s="859"/>
      <c r="H39" s="676"/>
      <c r="I39" s="676"/>
      <c r="J39" s="806"/>
      <c r="K39" s="676"/>
      <c r="L39" s="919"/>
    </row>
    <row r="40" spans="1:12" x14ac:dyDescent="0.2">
      <c r="A40" s="989"/>
      <c r="B40" s="685" t="s">
        <v>452</v>
      </c>
      <c r="C40" s="859"/>
      <c r="D40" s="859"/>
      <c r="E40" s="859"/>
      <c r="F40" s="859"/>
      <c r="G40" s="859"/>
      <c r="H40" s="1303" t="s">
        <v>453</v>
      </c>
      <c r="I40" s="1304"/>
      <c r="J40" s="1305"/>
      <c r="K40" s="676"/>
      <c r="L40" s="919"/>
    </row>
    <row r="41" spans="1:12" x14ac:dyDescent="0.2">
      <c r="A41" s="989"/>
      <c r="B41" s="676"/>
      <c r="C41" s="859"/>
      <c r="D41" s="859"/>
      <c r="E41" s="859"/>
      <c r="F41" s="859"/>
      <c r="G41" s="859"/>
      <c r="H41" s="1306" t="s">
        <v>433</v>
      </c>
      <c r="I41" s="982"/>
      <c r="J41" s="1306" t="s">
        <v>434</v>
      </c>
      <c r="K41" s="676"/>
      <c r="L41" s="919"/>
    </row>
    <row r="42" spans="1:12" x14ac:dyDescent="0.2">
      <c r="A42" s="989"/>
      <c r="B42" s="676"/>
      <c r="C42" s="859"/>
      <c r="D42" s="859"/>
      <c r="E42" s="859"/>
      <c r="F42" s="859"/>
      <c r="G42" s="859"/>
      <c r="H42" s="1307"/>
      <c r="I42" s="983"/>
      <c r="J42" s="1307"/>
      <c r="K42" s="676"/>
      <c r="L42" s="919"/>
    </row>
    <row r="43" spans="1:12" x14ac:dyDescent="0.2">
      <c r="A43" s="970" t="s">
        <v>454</v>
      </c>
      <c r="B43" s="685" t="s">
        <v>455</v>
      </c>
      <c r="C43" s="859"/>
      <c r="D43" s="987"/>
      <c r="E43" s="859"/>
      <c r="F43" s="1308"/>
      <c r="G43" s="1309"/>
      <c r="H43" s="990"/>
      <c r="I43" s="676"/>
      <c r="J43" s="990"/>
      <c r="K43" s="676"/>
      <c r="L43" s="919"/>
    </row>
    <row r="44" spans="1:12" x14ac:dyDescent="0.2">
      <c r="A44" s="970"/>
      <c r="B44" s="676"/>
      <c r="C44" s="859"/>
      <c r="D44" s="859"/>
      <c r="E44" s="859"/>
      <c r="F44" s="859"/>
      <c r="G44" s="991"/>
      <c r="H44" s="976"/>
      <c r="I44" s="676"/>
      <c r="J44" s="976"/>
      <c r="K44" s="676"/>
      <c r="L44" s="919"/>
    </row>
    <row r="45" spans="1:12" x14ac:dyDescent="0.2">
      <c r="A45" s="970" t="s">
        <v>454</v>
      </c>
      <c r="B45" s="685" t="s">
        <v>456</v>
      </c>
      <c r="C45" s="859"/>
      <c r="D45" s="987"/>
      <c r="E45" s="859"/>
      <c r="F45" s="985"/>
      <c r="G45" s="986"/>
      <c r="H45" s="974"/>
      <c r="I45" s="676"/>
      <c r="J45" s="974"/>
      <c r="K45" s="676"/>
      <c r="L45" s="919"/>
    </row>
    <row r="46" spans="1:12" ht="15.75" thickBot="1" x14ac:dyDescent="0.25">
      <c r="A46" s="970"/>
      <c r="B46" s="676"/>
      <c r="C46" s="859"/>
      <c r="D46" s="859"/>
      <c r="E46" s="859"/>
      <c r="F46" s="859"/>
      <c r="G46" s="991"/>
      <c r="H46" s="976"/>
      <c r="I46" s="676"/>
      <c r="J46" s="976"/>
      <c r="K46" s="676"/>
      <c r="L46" s="919"/>
    </row>
    <row r="47" spans="1:12" ht="15.75" thickBot="1" x14ac:dyDescent="0.25">
      <c r="A47" s="989"/>
      <c r="B47" s="1310" t="s">
        <v>457</v>
      </c>
      <c r="C47" s="1311"/>
      <c r="D47" s="1311"/>
      <c r="E47" s="1311"/>
      <c r="F47" s="1311"/>
      <c r="G47" s="1311"/>
      <c r="H47" s="992">
        <f>SUM(H43:H46)</f>
        <v>0</v>
      </c>
      <c r="I47" s="676"/>
      <c r="J47" s="988">
        <f>SUM(J43:J46)</f>
        <v>0</v>
      </c>
      <c r="K47" s="676"/>
      <c r="L47" s="968">
        <f>J47</f>
        <v>0</v>
      </c>
    </row>
    <row r="48" spans="1:12" x14ac:dyDescent="0.2">
      <c r="A48" s="989"/>
      <c r="B48" s="676"/>
      <c r="C48" s="676"/>
      <c r="D48" s="676"/>
      <c r="E48" s="676"/>
      <c r="F48" s="676"/>
      <c r="G48" s="676"/>
      <c r="H48" s="858"/>
      <c r="I48" s="676"/>
      <c r="J48" s="676"/>
      <c r="K48" s="676"/>
      <c r="L48" s="919"/>
    </row>
    <row r="49" spans="1:12" ht="16.5" thickBot="1" x14ac:dyDescent="0.3">
      <c r="A49" s="993" t="s">
        <v>458</v>
      </c>
      <c r="B49" s="994" t="s">
        <v>448</v>
      </c>
      <c r="C49" s="995"/>
      <c r="D49" s="995"/>
      <c r="E49" s="995"/>
      <c r="F49" s="958"/>
      <c r="G49" s="742" t="s">
        <v>459</v>
      </c>
      <c r="H49" s="996"/>
      <c r="I49" s="677"/>
      <c r="J49" s="997"/>
      <c r="K49" s="676"/>
      <c r="L49" s="998">
        <f>J49</f>
        <v>0</v>
      </c>
    </row>
    <row r="50" spans="1:12" ht="15.75" thickBot="1" x14ac:dyDescent="0.25">
      <c r="A50" s="989"/>
      <c r="B50" s="995"/>
      <c r="C50" s="999"/>
      <c r="D50" s="950"/>
      <c r="E50" s="950"/>
      <c r="F50" s="958"/>
      <c r="G50" s="950" t="s">
        <v>460</v>
      </c>
      <c r="H50" s="1000">
        <f>SUM(H23:H28)+SUM(H34:H36)+SUM(H43:H45)+H49</f>
        <v>0</v>
      </c>
      <c r="I50" s="677"/>
      <c r="J50" s="1000">
        <f>SUM(J23:J28)+SUM(J34:J36)+SUM(J43:J45)+J49</f>
        <v>0</v>
      </c>
      <c r="K50" s="676"/>
      <c r="L50" s="919"/>
    </row>
    <row r="51" spans="1:12" x14ac:dyDescent="0.2">
      <c r="A51" s="989"/>
      <c r="B51" s="999"/>
      <c r="C51" s="999"/>
      <c r="D51" s="999"/>
      <c r="E51" s="676"/>
      <c r="F51" s="676"/>
      <c r="G51" s="676"/>
      <c r="H51" s="676"/>
      <c r="I51" s="676"/>
      <c r="J51" s="676"/>
      <c r="K51" s="676"/>
      <c r="L51" s="973"/>
    </row>
    <row r="52" spans="1:12" x14ac:dyDescent="0.2">
      <c r="A52" s="989"/>
      <c r="B52" s="1001"/>
      <c r="C52" s="1001"/>
      <c r="D52" s="1001"/>
      <c r="E52" s="695"/>
      <c r="F52" s="862"/>
      <c r="G52" s="862"/>
      <c r="H52" s="862"/>
      <c r="I52" s="862"/>
      <c r="J52" s="862"/>
      <c r="K52" s="862"/>
      <c r="L52" s="967"/>
    </row>
    <row r="53" spans="1:12" x14ac:dyDescent="0.2">
      <c r="A53" s="989"/>
      <c r="B53" s="859"/>
      <c r="C53" s="859"/>
      <c r="D53" s="859"/>
      <c r="E53" s="805" t="s">
        <v>461</v>
      </c>
      <c r="F53" s="676"/>
      <c r="G53" s="676"/>
      <c r="H53" s="676"/>
      <c r="I53" s="676"/>
      <c r="J53" s="676"/>
      <c r="K53" s="676"/>
      <c r="L53" s="1002">
        <f>SUM(L18:L47)</f>
        <v>0</v>
      </c>
    </row>
    <row r="54" spans="1:12" x14ac:dyDescent="0.2">
      <c r="A54" s="989"/>
      <c r="B54" s="859"/>
      <c r="C54" s="859"/>
      <c r="D54" s="859"/>
      <c r="E54" s="805" t="s">
        <v>462</v>
      </c>
      <c r="F54" s="1003">
        <v>0.14000000000000001</v>
      </c>
      <c r="G54" s="676" t="s">
        <v>463</v>
      </c>
      <c r="H54" s="1004">
        <f>L53</f>
        <v>0</v>
      </c>
      <c r="I54" s="676"/>
      <c r="J54" s="676"/>
      <c r="K54" s="676"/>
      <c r="L54" s="973">
        <f>F54*L53</f>
        <v>0</v>
      </c>
    </row>
    <row r="55" spans="1:12" ht="15.75" thickBot="1" x14ac:dyDescent="0.25">
      <c r="A55" s="989"/>
      <c r="B55" s="859"/>
      <c r="C55" s="859"/>
      <c r="D55" s="859"/>
      <c r="E55" s="707" t="s">
        <v>464</v>
      </c>
      <c r="F55" s="676"/>
      <c r="G55" s="676"/>
      <c r="H55" s="676"/>
      <c r="I55" s="676"/>
      <c r="J55" s="676"/>
      <c r="K55" s="676"/>
      <c r="L55" s="1005">
        <f>L49</f>
        <v>0</v>
      </c>
    </row>
    <row r="56" spans="1:12" ht="15.75" thickBot="1" x14ac:dyDescent="0.25">
      <c r="A56" s="989"/>
      <c r="B56" s="1006"/>
      <c r="C56" s="1006"/>
      <c r="D56" s="1006"/>
      <c r="E56" s="1312" t="s">
        <v>465</v>
      </c>
      <c r="F56" s="1313"/>
      <c r="G56" s="1313"/>
      <c r="H56" s="1313"/>
      <c r="I56" s="732"/>
      <c r="J56" s="732"/>
      <c r="K56" s="732"/>
      <c r="L56" s="1007">
        <f>L53+L54+L55</f>
        <v>0</v>
      </c>
    </row>
    <row r="57" spans="1:12" ht="15.75" thickBot="1" x14ac:dyDescent="0.25">
      <c r="A57" s="1008"/>
      <c r="B57" s="1009" t="s">
        <v>466</v>
      </c>
      <c r="C57" s="754"/>
      <c r="D57" s="754"/>
      <c r="E57" s="754"/>
      <c r="F57" s="754"/>
      <c r="G57" s="754"/>
      <c r="H57" s="754"/>
      <c r="I57" s="754"/>
      <c r="J57" s="754"/>
      <c r="K57" s="754"/>
      <c r="L57" s="1010"/>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pageSetUpPr fitToPage="1"/>
  </sheetPr>
  <dimension ref="A1:J98"/>
  <sheetViews>
    <sheetView tabSelected="1" zoomScale="65" zoomScaleNormal="65" zoomScaleSheetLayoutView="75" workbookViewId="0">
      <selection activeCell="H3" sqref="H3"/>
    </sheetView>
  </sheetViews>
  <sheetFormatPr defaultRowHeight="15" x14ac:dyDescent="0.2"/>
  <cols>
    <col min="1" max="1" width="20.44140625" customWidth="1"/>
    <col min="2" max="2" width="3.44140625" customWidth="1"/>
    <col min="3" max="3" width="12.21875" customWidth="1"/>
    <col min="4" max="4" width="26.88671875" customWidth="1"/>
    <col min="5" max="5" width="18.21875" customWidth="1"/>
    <col min="6" max="6" width="16.109375" customWidth="1"/>
    <col min="7" max="7" width="16.21875" customWidth="1"/>
    <col min="8" max="8" width="18" customWidth="1"/>
    <col min="9" max="9" width="5.44140625" customWidth="1"/>
    <col min="10" max="10" width="8.6640625" customWidth="1"/>
  </cols>
  <sheetData>
    <row r="1" spans="1:10" ht="63" customHeight="1" thickTop="1" thickBot="1" x14ac:dyDescent="0.25">
      <c r="A1" s="1328" t="s">
        <v>484</v>
      </c>
      <c r="B1" s="1329"/>
      <c r="C1" s="1329"/>
      <c r="D1" s="1329"/>
      <c r="E1" s="1329"/>
      <c r="F1" s="1329"/>
      <c r="G1" s="1329"/>
      <c r="H1" s="1330"/>
    </row>
    <row r="2" spans="1:10" ht="33" customHeight="1" thickTop="1" x14ac:dyDescent="0.2">
      <c r="A2" s="510"/>
      <c r="B2" s="511"/>
      <c r="C2" s="67"/>
      <c r="D2" s="169"/>
      <c r="E2" s="1105" t="s">
        <v>211</v>
      </c>
      <c r="F2" s="1106"/>
      <c r="G2" s="1106"/>
      <c r="H2" s="169"/>
    </row>
    <row r="3" spans="1:10" ht="38.25" customHeight="1" thickBot="1" x14ac:dyDescent="0.25">
      <c r="A3" s="512"/>
      <c r="B3" s="513"/>
      <c r="C3" s="514"/>
      <c r="D3" s="168"/>
      <c r="E3" s="1113" t="str">
        <f>CONCATENATE(D7,": ",D16," FEES")</f>
        <v>BUILDING PROJECT: 2003 FEES</v>
      </c>
      <c r="F3" s="1114"/>
      <c r="G3" s="1114"/>
      <c r="H3" s="1055" t="s">
        <v>483</v>
      </c>
    </row>
    <row r="4" spans="1:10" ht="18" customHeight="1" thickTop="1" x14ac:dyDescent="0.2">
      <c r="A4" s="183"/>
      <c r="B4" s="155"/>
      <c r="C4" s="569" t="s">
        <v>199</v>
      </c>
      <c r="D4" s="160"/>
      <c r="E4" s="184" t="s">
        <v>197</v>
      </c>
      <c r="F4" s="1103"/>
      <c r="G4" s="1104"/>
      <c r="H4" s="74"/>
      <c r="I4" s="6"/>
      <c r="J4" s="6"/>
    </row>
    <row r="5" spans="1:10" ht="18" customHeight="1" x14ac:dyDescent="0.2">
      <c r="A5" s="552" t="s">
        <v>146</v>
      </c>
      <c r="B5" s="159"/>
      <c r="C5" s="212" t="str">
        <f>IF(D5="","ERROR -&gt;","")</f>
        <v>ERROR -&gt;</v>
      </c>
      <c r="D5" s="68"/>
      <c r="E5" s="184" t="s">
        <v>198</v>
      </c>
      <c r="F5" s="209"/>
      <c r="G5" s="185"/>
      <c r="H5" s="70"/>
      <c r="I5" s="6"/>
      <c r="J5" s="6"/>
    </row>
    <row r="6" spans="1:10" ht="18" customHeight="1" x14ac:dyDescent="0.2">
      <c r="A6" s="552"/>
      <c r="B6" s="556" t="s">
        <v>200</v>
      </c>
      <c r="C6" s="181"/>
      <c r="D6" s="161"/>
      <c r="E6" s="184" t="s">
        <v>228</v>
      </c>
      <c r="F6" s="209"/>
      <c r="G6" s="170"/>
      <c r="H6" s="71"/>
      <c r="I6" s="6"/>
      <c r="J6" s="6"/>
    </row>
    <row r="7" spans="1:10" ht="18" customHeight="1" x14ac:dyDescent="0.2">
      <c r="A7" s="553"/>
      <c r="B7" s="557" t="s">
        <v>133</v>
      </c>
      <c r="C7" s="384" t="str">
        <f>IF(D7="Building project","B",IF(D7="Engineering project","E"))</f>
        <v>B</v>
      </c>
      <c r="D7" s="179" t="s">
        <v>162</v>
      </c>
      <c r="E7" s="170"/>
      <c r="F7" s="170"/>
      <c r="G7" s="72"/>
      <c r="H7" s="70"/>
      <c r="I7" s="6"/>
      <c r="J7" s="6"/>
    </row>
    <row r="8" spans="1:10" ht="18" customHeight="1" x14ac:dyDescent="0.2">
      <c r="A8" s="554"/>
      <c r="B8" s="558"/>
      <c r="C8" s="558" t="s">
        <v>124</v>
      </c>
      <c r="D8" s="1107"/>
      <c r="E8" s="1108"/>
      <c r="F8" s="1108"/>
      <c r="G8" s="1108"/>
      <c r="H8" s="1109"/>
      <c r="I8" s="6"/>
      <c r="J8" s="6"/>
    </row>
    <row r="9" spans="1:10" ht="18" customHeight="1" thickBot="1" x14ac:dyDescent="0.25">
      <c r="A9" s="555"/>
      <c r="B9" s="559"/>
      <c r="C9" s="559"/>
      <c r="D9" s="1110"/>
      <c r="E9" s="1111"/>
      <c r="F9" s="1111"/>
      <c r="G9" s="1111"/>
      <c r="H9" s="1112"/>
      <c r="I9" s="6"/>
      <c r="J9" s="6"/>
    </row>
    <row r="10" spans="1:10" ht="18" customHeight="1" thickTop="1" x14ac:dyDescent="0.2">
      <c r="A10" s="554"/>
      <c r="B10" s="558"/>
      <c r="C10" s="558" t="s">
        <v>125</v>
      </c>
      <c r="D10" s="1115"/>
      <c r="E10" s="1116"/>
      <c r="F10" s="1116"/>
      <c r="G10" s="1117"/>
      <c r="H10" s="73"/>
      <c r="I10" s="6"/>
      <c r="J10" s="6"/>
    </row>
    <row r="11" spans="1:10" ht="18" customHeight="1" x14ac:dyDescent="0.2">
      <c r="A11" s="552"/>
      <c r="B11" s="556"/>
      <c r="C11" s="556" t="s">
        <v>210</v>
      </c>
      <c r="D11" s="1097"/>
      <c r="E11" s="1098"/>
      <c r="F11" s="1098"/>
      <c r="G11" s="1099"/>
      <c r="H11" s="73"/>
      <c r="I11" s="6"/>
      <c r="J11" s="6"/>
    </row>
    <row r="12" spans="1:10" ht="18" customHeight="1" x14ac:dyDescent="0.2">
      <c r="A12" s="552"/>
      <c r="B12" s="556"/>
      <c r="C12" s="556" t="s">
        <v>207</v>
      </c>
      <c r="D12" s="161"/>
      <c r="E12" s="204" t="s">
        <v>212</v>
      </c>
      <c r="F12" s="614"/>
      <c r="G12" s="175"/>
      <c r="H12" s="73"/>
      <c r="I12" s="6"/>
      <c r="J12" s="6"/>
    </row>
    <row r="13" spans="1:10" ht="18" customHeight="1" x14ac:dyDescent="0.2">
      <c r="A13" s="154"/>
      <c r="B13" s="552" t="s">
        <v>120</v>
      </c>
      <c r="C13" s="385">
        <f>IF(D13="none","none",D13)</f>
        <v>0</v>
      </c>
      <c r="D13" s="161"/>
      <c r="E13" s="158" t="str">
        <f>IF(D13="","&lt;--ERROR","")</f>
        <v>&lt;--ERROR</v>
      </c>
      <c r="F13" s="65"/>
      <c r="G13" s="65"/>
      <c r="H13" s="5"/>
      <c r="I13" s="6"/>
      <c r="J13" s="6"/>
    </row>
    <row r="14" spans="1:10" ht="18" customHeight="1" x14ac:dyDescent="0.2">
      <c r="A14" s="154"/>
      <c r="B14" s="156"/>
      <c r="C14" s="552" t="s">
        <v>201</v>
      </c>
      <c r="D14" s="178"/>
      <c r="E14" s="158" t="str">
        <f>IF(D14="","&lt;--ERROR","")</f>
        <v>&lt;--ERROR</v>
      </c>
      <c r="F14" s="65"/>
      <c r="G14" s="65"/>
      <c r="H14" s="572"/>
      <c r="I14" s="6"/>
      <c r="J14" s="6"/>
    </row>
    <row r="15" spans="1:10" ht="18" customHeight="1" x14ac:dyDescent="0.2">
      <c r="A15" s="154"/>
      <c r="B15" s="156"/>
      <c r="C15" s="552" t="s">
        <v>36</v>
      </c>
      <c r="D15" s="153"/>
      <c r="E15" s="2"/>
      <c r="F15" s="2"/>
      <c r="G15" s="2"/>
      <c r="H15" s="5"/>
      <c r="I15" s="6"/>
      <c r="J15" s="6"/>
    </row>
    <row r="16" spans="1:10" ht="18" customHeight="1" x14ac:dyDescent="0.2">
      <c r="A16" s="552" t="s">
        <v>195</v>
      </c>
      <c r="B16" s="188"/>
      <c r="C16" s="386">
        <f>IF(D16=2003,1)</f>
        <v>1</v>
      </c>
      <c r="D16" s="180">
        <v>2003</v>
      </c>
      <c r="E16" s="1138" t="s">
        <v>37</v>
      </c>
      <c r="F16" s="1139"/>
      <c r="G16" s="571" t="str">
        <f>IF(C16=1, "No 24938 of 28 February 2003",IF(C16&gt;1, "ERROR" ))</f>
        <v>No 24938 of 28 February 2003</v>
      </c>
      <c r="H16" s="381"/>
      <c r="I16" s="6"/>
      <c r="J16" s="6"/>
    </row>
    <row r="17" spans="1:10" ht="18" customHeight="1" x14ac:dyDescent="0.2">
      <c r="A17" s="552"/>
      <c r="B17" s="560"/>
      <c r="C17" s="564" t="s">
        <v>134</v>
      </c>
      <c r="D17" s="177" t="str">
        <f>IF($H$32&lt;H25,"TIME BASED FEES","PERCENTAGE BASED FEES")</f>
        <v>TIME BASED FEES</v>
      </c>
      <c r="E17" s="1100" t="str">
        <f>IF(H18&gt;E33,"USE TIME BASIS FEES",IF(H18&lt;E33,"USE PERCENTAGE BASED FEES",""))</f>
        <v/>
      </c>
      <c r="F17" s="1101"/>
      <c r="G17" s="1101"/>
      <c r="H17" s="573"/>
      <c r="I17" s="6"/>
      <c r="J17" s="6"/>
    </row>
    <row r="18" spans="1:10" ht="18" customHeight="1" x14ac:dyDescent="0.2">
      <c r="A18" s="553"/>
      <c r="B18" s="557"/>
      <c r="C18" s="565" t="s">
        <v>147</v>
      </c>
      <c r="D18" s="153"/>
      <c r="E18" s="1102"/>
      <c r="F18" s="1101"/>
      <c r="G18" s="1101"/>
      <c r="H18" s="574"/>
      <c r="I18" s="6"/>
      <c r="J18" s="6"/>
    </row>
    <row r="19" spans="1:10" ht="18" customHeight="1" x14ac:dyDescent="0.2">
      <c r="A19" s="552"/>
      <c r="B19" s="561"/>
      <c r="C19" s="564" t="s">
        <v>20</v>
      </c>
      <c r="D19" s="161"/>
      <c r="E19" s="1160"/>
      <c r="F19" s="1161"/>
      <c r="G19" s="1161"/>
      <c r="H19" s="74"/>
      <c r="I19" s="6"/>
      <c r="J19" s="6"/>
    </row>
    <row r="20" spans="1:10" ht="18" customHeight="1" x14ac:dyDescent="0.2">
      <c r="A20" s="552"/>
      <c r="B20" s="561"/>
      <c r="C20" s="564" t="s">
        <v>126</v>
      </c>
      <c r="D20" s="161"/>
      <c r="E20" s="1162"/>
      <c r="F20" s="1161"/>
      <c r="G20" s="1161"/>
      <c r="H20" s="74"/>
      <c r="I20" s="6"/>
      <c r="J20" s="6"/>
    </row>
    <row r="21" spans="1:10" ht="18" customHeight="1" x14ac:dyDescent="0.2">
      <c r="A21" s="562"/>
      <c r="B21" s="563"/>
      <c r="C21" s="566"/>
      <c r="D21" s="161"/>
      <c r="E21" s="542"/>
      <c r="F21" s="541"/>
      <c r="G21" s="541"/>
      <c r="H21" s="74"/>
      <c r="I21" s="6"/>
      <c r="J21" s="6"/>
    </row>
    <row r="22" spans="1:10" ht="18" customHeight="1" x14ac:dyDescent="0.2">
      <c r="A22" s="562"/>
      <c r="B22" s="563"/>
      <c r="C22" s="566" t="s">
        <v>202</v>
      </c>
      <c r="D22" s="161"/>
      <c r="E22" s="171"/>
      <c r="F22" s="65"/>
      <c r="G22" s="69"/>
      <c r="H22" s="75"/>
      <c r="I22" s="6"/>
      <c r="J22" s="6"/>
    </row>
    <row r="23" spans="1:10" ht="18" customHeight="1" x14ac:dyDescent="0.2">
      <c r="A23" s="206"/>
      <c r="B23" s="633"/>
      <c r="C23" s="634" t="str">
        <f>IF(E23=1,"STAGE COMPLETED",IF(E23=5,"STAGE COMPLETED","STAGE"))</f>
        <v>STAGE COMPLETED</v>
      </c>
      <c r="D23" s="179" t="s">
        <v>292</v>
      </c>
      <c r="E23" s="570">
        <f>IF(D23="Preliminary design",1,IF(D23="Design &amp; tender",2,IF(D23="working drawing",3,IF(D23="Construction",4,IF(D23="Completion",5)))))</f>
        <v>1</v>
      </c>
      <c r="F23" s="543"/>
      <c r="G23" s="186"/>
      <c r="H23" s="573"/>
      <c r="I23" s="6"/>
      <c r="J23" s="6"/>
    </row>
    <row r="24" spans="1:10" ht="18" customHeight="1" x14ac:dyDescent="0.2">
      <c r="A24" s="550"/>
      <c r="B24" s="551"/>
      <c r="C24" s="567" t="s">
        <v>281</v>
      </c>
      <c r="D24" s="568">
        <v>1</v>
      </c>
      <c r="E24" s="76"/>
      <c r="F24" s="543"/>
      <c r="G24" s="186"/>
      <c r="H24" s="573"/>
      <c r="I24" s="6"/>
      <c r="J24" s="6"/>
    </row>
    <row r="25" spans="1:10" ht="18" customHeight="1" thickBot="1" x14ac:dyDescent="0.25">
      <c r="A25" s="1140" t="s">
        <v>226</v>
      </c>
      <c r="B25" s="1141"/>
      <c r="C25" s="1142"/>
      <c r="D25" s="663" t="s">
        <v>227</v>
      </c>
      <c r="E25" s="515"/>
      <c r="F25" s="201"/>
      <c r="G25" s="201"/>
      <c r="H25" s="575">
        <f>IF($C$16=1,Scales!$B$3,IF('Input Data'!$C$16&gt;1,"ERROR"))</f>
        <v>300000</v>
      </c>
      <c r="I25" s="6"/>
      <c r="J25" s="6"/>
    </row>
    <row r="26" spans="1:10" ht="89.25" customHeight="1" thickTop="1" thickBot="1" x14ac:dyDescent="0.25">
      <c r="A26" s="1163" t="s">
        <v>213</v>
      </c>
      <c r="B26" s="1164"/>
      <c r="C26" s="1165"/>
      <c r="D26" s="1166"/>
      <c r="E26" s="615" t="s">
        <v>145</v>
      </c>
      <c r="F26" s="615" t="s">
        <v>151</v>
      </c>
      <c r="G26" s="616" t="s">
        <v>152</v>
      </c>
      <c r="H26" s="576" t="s">
        <v>150</v>
      </c>
      <c r="I26" s="6"/>
      <c r="J26" s="6"/>
    </row>
    <row r="27" spans="1:10" ht="24.75" customHeight="1" thickBot="1" x14ac:dyDescent="0.25">
      <c r="A27" s="1167" t="s">
        <v>240</v>
      </c>
      <c r="B27" s="1168"/>
      <c r="C27" s="1168"/>
      <c r="D27" s="1169"/>
      <c r="E27" s="617" t="s">
        <v>274</v>
      </c>
      <c r="F27" s="618">
        <f>IF(E27="ESTIMATES ONLY",1,2)</f>
        <v>1</v>
      </c>
      <c r="G27" s="214"/>
      <c r="H27" s="214"/>
      <c r="I27" s="6"/>
      <c r="J27" s="6"/>
    </row>
    <row r="28" spans="1:10" ht="45" customHeight="1" thickTop="1" x14ac:dyDescent="0.2">
      <c r="A28" s="1147" t="s">
        <v>234</v>
      </c>
      <c r="B28" s="1148"/>
      <c r="C28" s="1149"/>
      <c r="D28" s="1150"/>
      <c r="E28" s="619"/>
      <c r="F28" s="619"/>
      <c r="G28" s="581"/>
      <c r="H28" s="582">
        <f>IF($E$23&lt;4,E28,IF($E$23=4,F28,IF($E$23=5,G28)))</f>
        <v>0</v>
      </c>
      <c r="I28" s="6"/>
      <c r="J28" s="6"/>
    </row>
    <row r="29" spans="1:10" ht="33" customHeight="1" x14ac:dyDescent="0.2">
      <c r="A29" s="1151" t="s">
        <v>235</v>
      </c>
      <c r="B29" s="1152"/>
      <c r="C29" s="1175"/>
      <c r="D29" s="1176"/>
      <c r="E29" s="620"/>
      <c r="F29" s="620"/>
      <c r="G29" s="583"/>
      <c r="H29" s="584">
        <f>IF($E$23&lt;4,E29,IF($E$23=4,F29,IF($E$23=5,G29)))</f>
        <v>0</v>
      </c>
      <c r="J29" s="6"/>
    </row>
    <row r="30" spans="1:10" ht="33" customHeight="1" x14ac:dyDescent="0.2">
      <c r="A30" s="1151" t="s">
        <v>236</v>
      </c>
      <c r="B30" s="1152"/>
      <c r="C30" s="1153"/>
      <c r="D30" s="1154"/>
      <c r="E30" s="620"/>
      <c r="F30" s="620"/>
      <c r="G30" s="583"/>
      <c r="H30" s="584">
        <f>IF($E$23&lt;4,E30,IF($E$23=4,F30,IF($E$23=5,G30)))</f>
        <v>0</v>
      </c>
      <c r="J30" s="6"/>
    </row>
    <row r="31" spans="1:10" ht="33" customHeight="1" thickBot="1" x14ac:dyDescent="0.25">
      <c r="A31" s="1143" t="s">
        <v>237</v>
      </c>
      <c r="B31" s="1144"/>
      <c r="C31" s="1145"/>
      <c r="D31" s="1146"/>
      <c r="E31" s="621"/>
      <c r="F31" s="621"/>
      <c r="G31" s="585"/>
      <c r="H31" s="586">
        <f>IF($E$23&lt;4,E31,IF($E$23=4,F31,IF($E$23=5,G31)))</f>
        <v>0</v>
      </c>
      <c r="J31" s="6"/>
    </row>
    <row r="32" spans="1:10" ht="31.5" customHeight="1" thickBot="1" x14ac:dyDescent="0.25">
      <c r="A32" s="1118" t="s">
        <v>219</v>
      </c>
      <c r="B32" s="1119"/>
      <c r="C32" s="1120"/>
      <c r="D32" s="1121"/>
      <c r="E32" s="622">
        <f>SUM(E28:E31)</f>
        <v>0</v>
      </c>
      <c r="F32" s="622">
        <f>SUM(F28:F31)</f>
        <v>0</v>
      </c>
      <c r="G32" s="587">
        <f>SUM(G28:G31)</f>
        <v>0</v>
      </c>
      <c r="H32" s="588">
        <f>SUM(H28:H31)</f>
        <v>0</v>
      </c>
    </row>
    <row r="33" spans="1:10" ht="31.5" customHeight="1" thickBot="1" x14ac:dyDescent="0.25">
      <c r="A33" s="1172" t="str">
        <f>IF(E23=5,IF(H32=H39,"","THE VALUE OF ( C) MUST BE THE SAME AS (D)"),"")</f>
        <v/>
      </c>
      <c r="B33" s="1173"/>
      <c r="C33" s="1174"/>
      <c r="D33" s="1174"/>
      <c r="E33" s="1174"/>
      <c r="F33" s="390"/>
      <c r="G33" s="390" t="str">
        <f>IF($E$23=5,IF($H$39=$H$32,"","ERROR"),"")</f>
        <v/>
      </c>
      <c r="H33" s="577"/>
    </row>
    <row r="34" spans="1:10" ht="6.75" customHeight="1" thickBot="1" x14ac:dyDescent="0.25">
      <c r="A34" s="22"/>
      <c r="B34" s="157"/>
      <c r="C34" s="187"/>
      <c r="D34" s="187"/>
      <c r="E34" s="494"/>
      <c r="F34" s="495"/>
      <c r="G34" s="495"/>
      <c r="H34" s="578"/>
    </row>
    <row r="35" spans="1:10" ht="8.25" customHeight="1" thickBot="1" x14ac:dyDescent="0.25">
      <c r="A35" s="1170"/>
      <c r="B35" s="1171"/>
      <c r="C35" s="1171"/>
      <c r="D35" s="1171"/>
      <c r="E35" s="387"/>
      <c r="F35" s="388"/>
      <c r="G35" s="389"/>
      <c r="H35" s="579"/>
      <c r="I35" s="6"/>
      <c r="J35" s="6"/>
    </row>
    <row r="36" spans="1:10" ht="71.25" customHeight="1" thickTop="1" thickBot="1" x14ac:dyDescent="0.25">
      <c r="A36" s="1155" t="s">
        <v>220</v>
      </c>
      <c r="B36" s="1156"/>
      <c r="C36" s="1157"/>
      <c r="D36" s="1157"/>
      <c r="E36" s="1158"/>
      <c r="F36" s="1159"/>
      <c r="G36" s="493" t="s">
        <v>153</v>
      </c>
      <c r="H36" s="580" t="s">
        <v>150</v>
      </c>
      <c r="I36" s="6"/>
      <c r="J36" s="6"/>
    </row>
    <row r="37" spans="1:10" ht="40.5" customHeight="1" thickTop="1" x14ac:dyDescent="0.2">
      <c r="A37" s="1125" t="s">
        <v>238</v>
      </c>
      <c r="B37" s="1126"/>
      <c r="C37" s="1127"/>
      <c r="D37" s="1127"/>
      <c r="E37" s="1128"/>
      <c r="F37" s="1128"/>
      <c r="G37" s="581"/>
      <c r="H37" s="589">
        <f>IF($E$23&gt;3,G37,0)</f>
        <v>0</v>
      </c>
    </row>
    <row r="38" spans="1:10" ht="36" customHeight="1" thickBot="1" x14ac:dyDescent="0.25">
      <c r="A38" s="1129" t="s">
        <v>239</v>
      </c>
      <c r="B38" s="1130"/>
      <c r="C38" s="1130"/>
      <c r="D38" s="1130"/>
      <c r="E38" s="1131"/>
      <c r="F38" s="1132"/>
      <c r="G38" s="590"/>
      <c r="H38" s="591">
        <f>IF($E$23&gt;3,G38,0)</f>
        <v>0</v>
      </c>
      <c r="I38" s="6"/>
      <c r="J38" s="6"/>
    </row>
    <row r="39" spans="1:10" ht="34.5" customHeight="1" thickBot="1" x14ac:dyDescent="0.25">
      <c r="A39" s="1133" t="s">
        <v>221</v>
      </c>
      <c r="B39" s="1134"/>
      <c r="C39" s="1135"/>
      <c r="D39" s="1135"/>
      <c r="E39" s="1136"/>
      <c r="F39" s="1137"/>
      <c r="G39" s="592">
        <f>G37+G38</f>
        <v>0</v>
      </c>
      <c r="H39" s="593">
        <f>H37+H38</f>
        <v>0</v>
      </c>
    </row>
    <row r="40" spans="1:10" ht="15.75" thickTop="1" x14ac:dyDescent="0.2"/>
    <row r="48" spans="1:10" ht="18.75" customHeight="1" x14ac:dyDescent="0.2"/>
    <row r="55" ht="25.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97" spans="1:8" x14ac:dyDescent="0.2">
      <c r="A97" s="1"/>
      <c r="B97" s="1"/>
      <c r="C97" s="1"/>
      <c r="D97" s="1"/>
      <c r="E97" s="1"/>
      <c r="F97" s="1"/>
      <c r="G97" s="1"/>
      <c r="H97" s="1"/>
    </row>
    <row r="98" spans="1:8" x14ac:dyDescent="0.2">
      <c r="A98" s="1122"/>
      <c r="B98" s="1123"/>
      <c r="C98" s="1124"/>
      <c r="D98" s="1124"/>
      <c r="E98" s="1124"/>
      <c r="F98" s="1124"/>
      <c r="G98" s="1124"/>
      <c r="H98" s="112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26">
    <mergeCell ref="A1:H1"/>
    <mergeCell ref="E19:G20"/>
    <mergeCell ref="A26:D26"/>
    <mergeCell ref="A27:D27"/>
    <mergeCell ref="A35:D35"/>
    <mergeCell ref="A33:E33"/>
    <mergeCell ref="A29:D29"/>
    <mergeCell ref="A25:C25"/>
    <mergeCell ref="A31:D31"/>
    <mergeCell ref="A28:D28"/>
    <mergeCell ref="A30:D30"/>
    <mergeCell ref="A36:F36"/>
    <mergeCell ref="A32:D32"/>
    <mergeCell ref="A98:H98"/>
    <mergeCell ref="A37:F37"/>
    <mergeCell ref="A38:F38"/>
    <mergeCell ref="A39:F39"/>
    <mergeCell ref="D11:G11"/>
    <mergeCell ref="E17:G18"/>
    <mergeCell ref="F4:G4"/>
    <mergeCell ref="E2:G2"/>
    <mergeCell ref="D8:H8"/>
    <mergeCell ref="D9:H9"/>
    <mergeCell ref="E3:G3"/>
    <mergeCell ref="D10:G10"/>
    <mergeCell ref="E16:F16"/>
  </mergeCells>
  <phoneticPr fontId="79" type="noConversion"/>
  <dataValidations count="5">
    <dataValidation type="list" allowBlank="1" showInputMessage="1" showErrorMessage="1" sqref="E27">
      <formula1>"ESTIMATES ONLY, TENDER VALUES"</formula1>
    </dataValidation>
    <dataValidation type="list" allowBlank="1" showInputMessage="1" showErrorMessage="1" sqref="D7">
      <formula1>"BUILDING PROJECT"</formula1>
    </dataValidation>
    <dataValidation type="list" allowBlank="1" showInputMessage="1" showErrorMessage="1" sqref="D23">
      <formula1>"PRELIMINARY DESIGN,DESIGN &amp; TENDER,WORKING DRAWING,CONSTRUCTION,COMPLETION"</formula1>
    </dataValidation>
    <dataValidation type="list" allowBlank="1" showInputMessage="1" showErrorMessage="1" sqref="D25">
      <formula1>"Y,N"</formula1>
    </dataValidation>
    <dataValidation type="list" allowBlank="1" showInputMessage="1" showErrorMessage="1" sqref="D16">
      <formula1>"2003"</formula1>
    </dataValidation>
  </dataValidations>
  <printOptions horizontalCentered="1"/>
  <pageMargins left="0.55118110236220474" right="0.39370078740157483" top="0.78740157480314965" bottom="0.78740157480314965" header="0.51181102362204722" footer="0.51181102362204722"/>
  <pageSetup paperSize="8" scale="59"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pageSetUpPr fitToPage="1"/>
  </sheetPr>
  <dimension ref="A1:R75"/>
  <sheetViews>
    <sheetView zoomScale="75" zoomScaleNormal="75" zoomScaleSheetLayoutView="100" workbookViewId="0">
      <selection activeCell="B3" sqref="B3"/>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4.33203125" customWidth="1"/>
    <col min="10" max="10" width="4.21875" customWidth="1"/>
    <col min="11" max="11" width="12.21875" customWidth="1"/>
    <col min="12" max="12" width="3.21875" customWidth="1"/>
    <col min="13" max="13" width="13.88671875" customWidth="1"/>
    <col min="14" max="14" width="3.6640625" customWidth="1"/>
    <col min="15" max="15" width="16" customWidth="1"/>
    <col min="16" max="16" width="6" customWidth="1"/>
    <col min="17" max="17" width="18.77734375" customWidth="1"/>
  </cols>
  <sheetData>
    <row r="1" spans="1:18" ht="56.25" customHeight="1" thickTop="1" x14ac:dyDescent="0.2">
      <c r="A1" s="211"/>
      <c r="B1" s="3"/>
      <c r="C1" s="3"/>
      <c r="D1" s="1226" t="s">
        <v>230</v>
      </c>
      <c r="E1" s="1226"/>
      <c r="F1" s="1226"/>
      <c r="G1" s="1227"/>
      <c r="H1" s="1228"/>
      <c r="I1" s="1228"/>
      <c r="J1" s="3"/>
      <c r="K1" s="1217" t="s">
        <v>231</v>
      </c>
      <c r="L1" s="1218"/>
      <c r="M1" s="1218"/>
      <c r="N1" s="1219"/>
      <c r="O1" s="1220"/>
      <c r="P1" s="1220"/>
      <c r="Q1" s="1221"/>
    </row>
    <row r="2" spans="1:18" ht="37.5" customHeight="1" x14ac:dyDescent="0.2">
      <c r="A2" s="4"/>
      <c r="B2" s="2"/>
      <c r="C2" s="2"/>
      <c r="D2" s="2"/>
      <c r="E2" s="77"/>
      <c r="F2" s="544"/>
      <c r="G2" s="545"/>
      <c r="H2" s="545"/>
      <c r="I2" s="2"/>
      <c r="J2" s="2"/>
      <c r="K2" s="1222" t="str">
        <f>'Input Data'!E3</f>
        <v>BUILDING PROJECT: 2003 FEES</v>
      </c>
      <c r="L2" s="1223"/>
      <c r="M2" s="1223"/>
      <c r="N2" s="1223"/>
      <c r="O2" s="1224"/>
      <c r="P2" s="1224"/>
      <c r="Q2" s="1225"/>
    </row>
    <row r="3" spans="1:18" ht="14.25" customHeight="1" x14ac:dyDescent="0.2">
      <c r="A3" s="213"/>
      <c r="B3" s="170"/>
      <c r="C3" s="170"/>
      <c r="D3" s="170"/>
      <c r="E3" s="170"/>
      <c r="F3" s="545"/>
      <c r="G3" s="545"/>
      <c r="H3" s="545"/>
      <c r="I3" s="77"/>
      <c r="J3" s="170"/>
      <c r="K3" s="2"/>
      <c r="L3" s="2"/>
      <c r="M3" s="2"/>
      <c r="N3" s="2"/>
      <c r="O3" s="2"/>
      <c r="P3" s="2"/>
      <c r="Q3" s="509" t="str">
        <f>'Input Data'!H3</f>
        <v>Version 2.1  2012-10</v>
      </c>
    </row>
    <row r="4" spans="1:18" x14ac:dyDescent="0.2">
      <c r="A4" s="203"/>
      <c r="B4" s="170"/>
      <c r="C4" s="170"/>
      <c r="D4" s="170"/>
      <c r="E4" s="170"/>
      <c r="F4" s="170"/>
      <c r="G4" s="170"/>
      <c r="H4" s="170"/>
      <c r="I4" s="170"/>
      <c r="J4" s="170"/>
      <c r="K4" s="2"/>
      <c r="L4" s="2"/>
      <c r="M4" s="2"/>
      <c r="N4" s="2"/>
      <c r="O4" s="2"/>
      <c r="P4" s="2"/>
      <c r="Q4" s="5"/>
    </row>
    <row r="5" spans="1:18" x14ac:dyDescent="0.2">
      <c r="A5" s="78" t="s">
        <v>21</v>
      </c>
      <c r="B5" s="1193">
        <f>'Input Data'!$D$8</f>
        <v>0</v>
      </c>
      <c r="C5" s="1194"/>
      <c r="D5" s="1194"/>
      <c r="E5" s="1194"/>
      <c r="F5" s="1194"/>
      <c r="G5" s="1194"/>
      <c r="H5" s="1194"/>
      <c r="I5" s="1194"/>
      <c r="J5" s="1194"/>
      <c r="K5" s="1194"/>
      <c r="L5" s="1194"/>
      <c r="M5" s="1194"/>
      <c r="N5" s="79"/>
      <c r="O5" s="79"/>
      <c r="P5" s="65"/>
      <c r="Q5" s="74"/>
    </row>
    <row r="6" spans="1:18" x14ac:dyDescent="0.2">
      <c r="A6" s="64"/>
      <c r="B6" s="1193">
        <f>'Input Data'!$D$9</f>
        <v>0</v>
      </c>
      <c r="C6" s="1194"/>
      <c r="D6" s="1194"/>
      <c r="E6" s="1194"/>
      <c r="F6" s="1194"/>
      <c r="G6" s="1194"/>
      <c r="H6" s="1194"/>
      <c r="I6" s="1194"/>
      <c r="J6" s="1194"/>
      <c r="K6" s="1194"/>
      <c r="L6" s="1194"/>
      <c r="M6" s="1194"/>
      <c r="N6" s="79"/>
      <c r="O6" s="79"/>
      <c r="P6" s="65"/>
      <c r="Q6" s="74"/>
    </row>
    <row r="7" spans="1:18" x14ac:dyDescent="0.2">
      <c r="A7" s="78" t="s">
        <v>22</v>
      </c>
      <c r="B7" s="1194">
        <f>'Input Data'!$D$10</f>
        <v>0</v>
      </c>
      <c r="C7" s="1194"/>
      <c r="D7" s="1194"/>
      <c r="E7" s="1194"/>
      <c r="F7" s="1194"/>
      <c r="G7" s="1194"/>
      <c r="H7" s="1194"/>
      <c r="I7" s="1194"/>
      <c r="J7" s="1194"/>
      <c r="K7" s="1194"/>
      <c r="L7" s="1194"/>
      <c r="M7" s="1194"/>
      <c r="N7" s="79"/>
      <c r="O7" s="170"/>
      <c r="P7" s="170"/>
      <c r="Q7" s="200"/>
      <c r="R7" s="138"/>
    </row>
    <row r="8" spans="1:18" ht="33" customHeight="1" thickBot="1" x14ac:dyDescent="0.25">
      <c r="A8" s="80" t="s">
        <v>19</v>
      </c>
      <c r="B8" s="1185">
        <f>'Input Data'!$D$11</f>
        <v>0</v>
      </c>
      <c r="C8" s="1186"/>
      <c r="D8" s="1186"/>
      <c r="E8" s="1186"/>
      <c r="F8" s="1186"/>
      <c r="G8" s="1186"/>
      <c r="H8" s="1186"/>
      <c r="I8" s="1186"/>
      <c r="J8" s="1186"/>
      <c r="K8" s="1186"/>
      <c r="L8" s="176" t="s">
        <v>206</v>
      </c>
      <c r="M8" s="189">
        <f>'Input Data'!D12</f>
        <v>0</v>
      </c>
      <c r="N8" s="176" t="s">
        <v>208</v>
      </c>
      <c r="O8" s="190">
        <f>'Input Data'!F12</f>
        <v>0</v>
      </c>
      <c r="P8" s="1233"/>
      <c r="Q8" s="1234"/>
    </row>
    <row r="9" spans="1:18" ht="16.5" thickTop="1" x14ac:dyDescent="0.2">
      <c r="A9" s="1189" t="s">
        <v>196</v>
      </c>
      <c r="B9" s="1190"/>
      <c r="C9" s="170"/>
      <c r="D9" s="1195">
        <f>'Input Data'!F4</f>
        <v>0</v>
      </c>
      <c r="E9" s="1195"/>
      <c r="F9" s="1195"/>
      <c r="G9" s="1195"/>
      <c r="H9" s="1195"/>
      <c r="I9" s="1195"/>
      <c r="J9" s="208" t="s">
        <v>206</v>
      </c>
      <c r="K9" s="138">
        <f>'Input Data'!F5</f>
        <v>0</v>
      </c>
      <c r="L9" s="136" t="s">
        <v>203</v>
      </c>
      <c r="M9" s="170"/>
      <c r="N9" s="170"/>
      <c r="O9" s="163">
        <f>'Input Data'!D4</f>
        <v>0</v>
      </c>
      <c r="P9" s="172"/>
      <c r="Q9" s="192"/>
    </row>
    <row r="10" spans="1:18" ht="15.75" x14ac:dyDescent="0.2">
      <c r="A10" s="78" t="s">
        <v>120</v>
      </c>
      <c r="B10" s="65"/>
      <c r="C10" s="170"/>
      <c r="D10" s="1229">
        <f>'Input Data'!D13</f>
        <v>0</v>
      </c>
      <c r="E10" s="1224"/>
      <c r="F10" s="1224"/>
      <c r="G10" s="1224"/>
      <c r="H10" s="1224"/>
      <c r="I10" s="1224"/>
      <c r="J10" s="207" t="s">
        <v>229</v>
      </c>
      <c r="K10" s="210">
        <f>'Input Data'!F6</f>
        <v>0</v>
      </c>
      <c r="L10" s="136" t="s">
        <v>204</v>
      </c>
      <c r="M10" s="170"/>
      <c r="N10" s="170"/>
      <c r="O10" s="1016">
        <f>'Input Data'!$D$5</f>
        <v>0</v>
      </c>
      <c r="P10" s="170"/>
      <c r="Q10" s="84"/>
    </row>
    <row r="11" spans="1:18" x14ac:dyDescent="0.2">
      <c r="A11" s="162" t="s">
        <v>201</v>
      </c>
      <c r="B11" s="170"/>
      <c r="C11" s="170"/>
      <c r="D11" s="1230">
        <f>'Input Data'!D14</f>
        <v>0</v>
      </c>
      <c r="E11" s="1231"/>
      <c r="F11" s="1231"/>
      <c r="G11" s="1231"/>
      <c r="H11" s="1231"/>
      <c r="I11" s="1231"/>
      <c r="J11" s="1231"/>
      <c r="K11" s="170"/>
      <c r="L11" s="82" t="s">
        <v>20</v>
      </c>
      <c r="M11" s="65"/>
      <c r="N11" s="83"/>
      <c r="O11" s="83"/>
      <c r="P11" s="1017">
        <f>'Input Data'!$D$19</f>
        <v>0</v>
      </c>
      <c r="Q11" s="84"/>
    </row>
    <row r="12" spans="1:18" x14ac:dyDescent="0.2">
      <c r="A12" s="78" t="s">
        <v>126</v>
      </c>
      <c r="B12" s="65"/>
      <c r="C12" s="170"/>
      <c r="D12" s="1232">
        <f>'Input Data'!$D$20</f>
        <v>0</v>
      </c>
      <c r="E12" s="1231"/>
      <c r="F12" s="1231"/>
      <c r="G12" s="1231"/>
      <c r="H12" s="1231"/>
      <c r="I12" s="1231"/>
      <c r="J12" s="1231"/>
      <c r="K12" s="83"/>
      <c r="L12" s="141" t="s">
        <v>127</v>
      </c>
      <c r="M12" s="193"/>
      <c r="N12" s="193"/>
      <c r="O12" s="110" t="str">
        <f>IF('Input Data'!$E$23=1,"PRELIMINARY DESIGN (80% values)",IF('Input Data'!$E$23=2,"DESIGN &amp; TENDER",IF('Input Data'!$E$23=3,"WORKING DRAWING",IF('Input Data'!$E$23=4,"CONSTRUCTION","COMPLETION"))))</f>
        <v>PRELIMINARY DESIGN (80% values)</v>
      </c>
      <c r="P12" s="173"/>
      <c r="Q12" s="86"/>
    </row>
    <row r="13" spans="1:18" ht="15.75" x14ac:dyDescent="0.2">
      <c r="A13" s="78" t="s">
        <v>36</v>
      </c>
      <c r="B13" s="65"/>
      <c r="C13" s="170"/>
      <c r="D13" s="1191">
        <f>'Input Data'!$D$15</f>
        <v>0</v>
      </c>
      <c r="E13" s="1192"/>
      <c r="F13" s="1192"/>
      <c r="G13" s="1192"/>
      <c r="H13" s="1192"/>
      <c r="I13" s="1192"/>
      <c r="J13" s="1192"/>
      <c r="K13" s="140"/>
      <c r="L13" s="142" t="s">
        <v>148</v>
      </c>
      <c r="M13" s="142"/>
      <c r="N13" s="79"/>
      <c r="O13" s="1187">
        <f>'Input Data'!D18</f>
        <v>0</v>
      </c>
      <c r="P13" s="1188"/>
      <c r="Q13" s="86"/>
    </row>
    <row r="14" spans="1:18" x14ac:dyDescent="0.2">
      <c r="A14" s="78" t="s">
        <v>37</v>
      </c>
      <c r="B14" s="65"/>
      <c r="C14" s="170"/>
      <c r="D14" s="1235">
        <f>'Input Data'!D16</f>
        <v>2003</v>
      </c>
      <c r="E14" s="1236"/>
      <c r="F14" s="1236"/>
      <c r="G14" s="1236"/>
      <c r="H14" s="1236"/>
      <c r="I14" s="1236"/>
      <c r="J14" s="1236"/>
      <c r="K14" s="139"/>
      <c r="L14" s="82" t="s">
        <v>23</v>
      </c>
      <c r="M14" s="65"/>
      <c r="N14" s="77"/>
      <c r="O14" s="85">
        <f>'Input Data'!$D$22</f>
        <v>0</v>
      </c>
      <c r="P14" s="92"/>
      <c r="Q14" s="200"/>
    </row>
    <row r="15" spans="1:18" ht="16.5" thickBot="1" x14ac:dyDescent="0.25">
      <c r="A15" s="80" t="s">
        <v>133</v>
      </c>
      <c r="B15" s="66"/>
      <c r="C15" s="170"/>
      <c r="D15" s="1196" t="str">
        <f>IF('Input Data'!$C$7="e", "USE INVOICE FOR ENGINEERING PROJECTS","BUILDING PROJECT")</f>
        <v>BUILDING PROJECT</v>
      </c>
      <c r="E15" s="1197"/>
      <c r="F15" s="1197"/>
      <c r="G15" s="1197"/>
      <c r="H15" s="1197"/>
      <c r="I15" s="1197"/>
      <c r="J15" s="1197"/>
      <c r="K15" s="81"/>
      <c r="L15" s="140" t="s">
        <v>128</v>
      </c>
      <c r="M15" s="65"/>
      <c r="N15" s="142"/>
      <c r="O15" s="205">
        <f>'Input Data'!D6</f>
        <v>0</v>
      </c>
      <c r="P15" s="170"/>
      <c r="Q15" s="202"/>
    </row>
    <row r="16" spans="1:18" ht="24.75" customHeight="1" thickTop="1" thickBot="1" x14ac:dyDescent="0.25">
      <c r="A16" s="1183"/>
      <c r="B16" s="1184"/>
      <c r="C16" s="1184"/>
      <c r="D16" s="1184"/>
      <c r="E16" s="1184"/>
      <c r="F16" s="1184"/>
      <c r="G16" s="1184"/>
      <c r="H16" s="1184"/>
      <c r="I16" s="1184"/>
      <c r="J16" s="194"/>
      <c r="K16" s="42"/>
      <c r="L16" s="1180" t="s">
        <v>159</v>
      </c>
      <c r="M16" s="1181"/>
      <c r="N16" s="1181"/>
      <c r="O16" s="1181"/>
      <c r="P16" s="1182"/>
      <c r="Q16" s="641">
        <f>IF('Input Data'!$F$27=1,80%*'Input Data'!$H$32,'Input Data'!$H$32)</f>
        <v>0</v>
      </c>
    </row>
    <row r="17" spans="1:17" ht="18.75" thickTop="1" x14ac:dyDescent="0.2">
      <c r="A17" s="43" t="s">
        <v>34</v>
      </c>
      <c r="B17" s="44"/>
      <c r="C17" s="44"/>
      <c r="D17" s="44"/>
      <c r="E17" s="44"/>
      <c r="F17" s="44"/>
      <c r="G17" s="44"/>
      <c r="H17" s="44"/>
      <c r="I17" s="44"/>
      <c r="J17" s="44"/>
      <c r="K17" s="44"/>
      <c r="L17" s="44"/>
      <c r="M17" s="44"/>
      <c r="N17" s="44"/>
      <c r="O17" s="44"/>
      <c r="P17" s="44"/>
      <c r="Q17" s="642"/>
    </row>
    <row r="18" spans="1:17" ht="18" x14ac:dyDescent="0.2">
      <c r="A18" s="391"/>
      <c r="B18" s="45"/>
      <c r="C18" s="46"/>
      <c r="D18" s="47"/>
      <c r="E18" s="47"/>
      <c r="F18" s="47"/>
      <c r="G18" s="47"/>
      <c r="H18" s="47"/>
      <c r="I18" s="87"/>
      <c r="J18" s="88"/>
      <c r="K18" s="61">
        <f>IF('Input Data'!$C$16=1,VLOOKUP($Q$16,SCALE_2003B,3))</f>
        <v>0</v>
      </c>
      <c r="L18" s="89" t="s">
        <v>129</v>
      </c>
      <c r="M18" s="90">
        <f>IF('Input Data'!$C$16=1,VLOOKUP($Q$16,SCALE_2003B,4))</f>
        <v>0.125</v>
      </c>
      <c r="N18" s="91" t="s">
        <v>1</v>
      </c>
      <c r="O18" s="92">
        <f>$Q$16-IF('Input Data'!$C$16=1,VLOOKUP($Q$16,SCALE_2003B,1))</f>
        <v>0</v>
      </c>
      <c r="P18" s="93" t="s">
        <v>3</v>
      </c>
      <c r="Q18" s="643">
        <f>IF('Input Data'!C16=1,IF('Input Data'!H32&gt;'Input Data'!H25,(K18+M18*O18),0),0)</f>
        <v>0</v>
      </c>
    </row>
    <row r="19" spans="1:17" ht="8.25" customHeight="1" x14ac:dyDescent="0.2">
      <c r="A19" s="48"/>
      <c r="B19" s="45"/>
      <c r="C19" s="46"/>
      <c r="D19" s="49"/>
      <c r="E19" s="49"/>
      <c r="F19" s="49"/>
      <c r="G19" s="49"/>
      <c r="H19" s="49"/>
      <c r="I19" s="46"/>
      <c r="J19" s="46"/>
      <c r="K19" s="94"/>
      <c r="L19" s="95"/>
      <c r="M19" s="96"/>
      <c r="N19" s="91"/>
      <c r="O19" s="61"/>
      <c r="P19" s="61"/>
      <c r="Q19" s="644"/>
    </row>
    <row r="20" spans="1:17" ht="12" customHeight="1" x14ac:dyDescent="0.2">
      <c r="A20" s="1201"/>
      <c r="B20" s="1202"/>
      <c r="C20" s="1202"/>
      <c r="D20" s="1202"/>
      <c r="E20" s="195"/>
      <c r="F20" s="195"/>
      <c r="G20" s="195"/>
      <c r="H20" s="195"/>
      <c r="I20" s="97"/>
      <c r="J20" s="58"/>
      <c r="K20" s="170"/>
      <c r="L20" s="170"/>
      <c r="M20" s="170"/>
      <c r="N20" s="170"/>
      <c r="O20" s="170"/>
      <c r="P20" s="93"/>
      <c r="Q20" s="643"/>
    </row>
    <row r="21" spans="1:17" ht="15" customHeight="1" x14ac:dyDescent="0.2">
      <c r="A21" s="21"/>
      <c r="B21" s="195"/>
      <c r="C21" s="195"/>
      <c r="D21" s="195"/>
      <c r="E21" s="195"/>
      <c r="F21" s="195"/>
      <c r="G21" s="195"/>
      <c r="H21" s="195"/>
      <c r="I21" s="97"/>
      <c r="J21" s="58"/>
      <c r="K21" s="61"/>
      <c r="L21" s="98"/>
      <c r="M21" s="170"/>
      <c r="N21" s="99" t="s">
        <v>149</v>
      </c>
      <c r="O21" s="92"/>
      <c r="P21" s="93"/>
      <c r="Q21" s="645">
        <f>SUM(Q18:Q20)</f>
        <v>0</v>
      </c>
    </row>
    <row r="22" spans="1:17" ht="7.5" customHeight="1" thickBot="1" x14ac:dyDescent="0.25">
      <c r="A22" s="50"/>
      <c r="B22" s="51"/>
      <c r="C22" s="52"/>
      <c r="D22" s="53"/>
      <c r="E22" s="53"/>
      <c r="F22" s="53"/>
      <c r="G22" s="53"/>
      <c r="H22" s="53"/>
      <c r="I22" s="52"/>
      <c r="J22" s="52"/>
      <c r="K22" s="100"/>
      <c r="L22" s="101"/>
      <c r="M22" s="102"/>
      <c r="N22" s="103"/>
      <c r="O22" s="101"/>
      <c r="P22" s="101"/>
      <c r="Q22" s="646"/>
    </row>
    <row r="23" spans="1:17" ht="22.5" customHeight="1" thickTop="1" x14ac:dyDescent="0.2">
      <c r="A23" s="43" t="s">
        <v>214</v>
      </c>
      <c r="B23" s="45"/>
      <c r="C23" s="46"/>
      <c r="D23" s="49"/>
      <c r="E23" s="49"/>
      <c r="F23" s="49"/>
      <c r="G23" s="49"/>
      <c r="H23" s="49"/>
      <c r="I23" s="46"/>
      <c r="J23" s="46"/>
      <c r="K23" s="94"/>
      <c r="L23" s="61"/>
      <c r="M23" s="96"/>
      <c r="N23" s="91"/>
      <c r="O23" s="61"/>
      <c r="P23" s="61"/>
      <c r="Q23" s="647"/>
    </row>
    <row r="24" spans="1:17" x14ac:dyDescent="0.2">
      <c r="A24" s="1215" t="s">
        <v>222</v>
      </c>
      <c r="B24" s="1208"/>
      <c r="C24" s="1208"/>
      <c r="D24" s="1208"/>
      <c r="E24" s="1210"/>
      <c r="F24" s="45"/>
      <c r="G24" s="45"/>
      <c r="H24" s="45"/>
      <c r="I24" s="170"/>
      <c r="J24" s="47"/>
      <c r="K24" s="635">
        <f>IF('Input Data'!$E$23=1,Scales!$F$12,IF('Input Data'!$E$23=2,Scales!$F$13,IF('Input Data'!$E$23=3,Scales!$F$14,0.75)))</f>
        <v>0.2</v>
      </c>
      <c r="L24" s="93" t="s">
        <v>2</v>
      </c>
      <c r="M24" s="112">
        <f>'Input Data'!$H$28</f>
        <v>0</v>
      </c>
      <c r="N24" s="91" t="s">
        <v>28</v>
      </c>
      <c r="O24" s="61">
        <f>$Q$18</f>
        <v>0</v>
      </c>
      <c r="P24" s="94"/>
      <c r="Q24" s="644">
        <f>IF('Input Data'!D25="y",0,IF(M25=0,0,ROUND(K24*M24/M25*O24,2)))</f>
        <v>0</v>
      </c>
    </row>
    <row r="25" spans="1:17" ht="24" customHeight="1" x14ac:dyDescent="0.2">
      <c r="A25" s="1216"/>
      <c r="B25" s="1208"/>
      <c r="C25" s="1208"/>
      <c r="D25" s="1208"/>
      <c r="E25" s="1210"/>
      <c r="F25" s="45"/>
      <c r="G25" s="45"/>
      <c r="H25" s="45"/>
      <c r="I25" s="104"/>
      <c r="J25" s="49"/>
      <c r="K25" s="635"/>
      <c r="L25" s="61"/>
      <c r="M25" s="61">
        <f>'Input Data'!H32</f>
        <v>0</v>
      </c>
      <c r="N25" s="91"/>
      <c r="O25" s="61"/>
      <c r="P25" s="94"/>
      <c r="Q25" s="644"/>
    </row>
    <row r="26" spans="1:17" ht="8.25" customHeight="1" x14ac:dyDescent="0.2">
      <c r="A26" s="54"/>
      <c r="B26" s="24"/>
      <c r="C26" s="45"/>
      <c r="D26" s="45"/>
      <c r="E26" s="45"/>
      <c r="F26" s="45"/>
      <c r="G26" s="45"/>
      <c r="H26" s="45"/>
      <c r="I26" s="57"/>
      <c r="J26" s="58"/>
      <c r="K26" s="636"/>
      <c r="L26" s="60"/>
      <c r="M26" s="60"/>
      <c r="N26" s="62"/>
      <c r="O26" s="60"/>
      <c r="P26" s="60"/>
      <c r="Q26" s="648"/>
    </row>
    <row r="27" spans="1:17" ht="18.75" customHeight="1" x14ac:dyDescent="0.2">
      <c r="A27" s="1201" t="s">
        <v>216</v>
      </c>
      <c r="B27" s="1149"/>
      <c r="C27" s="1207"/>
      <c r="D27" s="1208"/>
      <c r="E27" s="196"/>
      <c r="F27" s="196"/>
      <c r="G27" s="97"/>
      <c r="H27" s="196"/>
      <c r="I27" s="57">
        <f>IF('Input Data'!$H$29&gt;0,1.25,0)</f>
        <v>0</v>
      </c>
      <c r="J27" s="47" t="s">
        <v>1</v>
      </c>
      <c r="K27" s="635">
        <f>IF('Input Data'!$E$23=1,Scales!$F$12,IF('Input Data'!$E$23=2,Scales!$F$13,IF('Input Data'!$E$23=3,Scales!$F$14,0.75)))</f>
        <v>0.2</v>
      </c>
      <c r="L27" s="93" t="s">
        <v>2</v>
      </c>
      <c r="M27" s="112">
        <f>'Input Data'!$H$29</f>
        <v>0</v>
      </c>
      <c r="N27" s="91" t="s">
        <v>28</v>
      </c>
      <c r="O27" s="61">
        <f>$Q$18</f>
        <v>0</v>
      </c>
      <c r="P27" s="61"/>
      <c r="Q27" s="644">
        <f>IF('Input Data'!D25="y",0,IF(M28=0,0,(ROUND(I27*K27*M27/M28*O27,2))))</f>
        <v>0</v>
      </c>
    </row>
    <row r="28" spans="1:17" ht="19.5" customHeight="1" x14ac:dyDescent="0.2">
      <c r="A28" s="1209"/>
      <c r="B28" s="1210"/>
      <c r="C28" s="1210"/>
      <c r="D28" s="1210"/>
      <c r="E28" s="45"/>
      <c r="F28" s="45"/>
      <c r="G28" s="45"/>
      <c r="H28" s="45"/>
      <c r="I28" s="57"/>
      <c r="J28" s="58"/>
      <c r="K28" s="636"/>
      <c r="L28" s="60"/>
      <c r="M28" s="61">
        <f>'Input Data'!H32</f>
        <v>0</v>
      </c>
      <c r="N28" s="62"/>
      <c r="O28" s="61"/>
      <c r="P28" s="60"/>
      <c r="Q28" s="648"/>
    </row>
    <row r="29" spans="1:17" ht="8.25" customHeight="1" x14ac:dyDescent="0.2">
      <c r="A29" s="32"/>
      <c r="B29" s="33"/>
      <c r="C29" s="33"/>
      <c r="D29" s="33"/>
      <c r="E29" s="45"/>
      <c r="F29" s="45"/>
      <c r="G29" s="45"/>
      <c r="H29" s="45"/>
      <c r="I29" s="57"/>
      <c r="J29" s="58"/>
      <c r="K29" s="635"/>
      <c r="L29" s="93"/>
      <c r="M29" s="105"/>
      <c r="N29" s="62"/>
      <c r="O29" s="105"/>
      <c r="P29" s="60"/>
      <c r="Q29" s="648"/>
    </row>
    <row r="30" spans="1:17" ht="16.5" customHeight="1" x14ac:dyDescent="0.2">
      <c r="A30" s="1147" t="s">
        <v>156</v>
      </c>
      <c r="B30" s="1203"/>
      <c r="C30" s="1203"/>
      <c r="D30" s="1203"/>
      <c r="E30" s="45"/>
      <c r="F30" s="45"/>
      <c r="G30" s="45"/>
      <c r="H30" s="45"/>
      <c r="I30" s="57">
        <f>IF('Input Data'!$H$30&gt;0,0.25,0)</f>
        <v>0</v>
      </c>
      <c r="J30" s="58" t="s">
        <v>28</v>
      </c>
      <c r="K30" s="635">
        <f>IF('Input Data'!$E$23=1,Scales!$F$12,IF('Input Data'!$E$23=2,Scales!$F$13,IF('Input Data'!$E$23=3,Scales!$F$14,0.75)))</f>
        <v>0.2</v>
      </c>
      <c r="L30" s="93" t="s">
        <v>2</v>
      </c>
      <c r="M30" s="112">
        <f>'Input Data'!$H$30</f>
        <v>0</v>
      </c>
      <c r="N30" s="62" t="s">
        <v>28</v>
      </c>
      <c r="O30" s="61">
        <f>$Q$18</f>
        <v>0</v>
      </c>
      <c r="P30" s="47"/>
      <c r="Q30" s="644">
        <f>IF('Input Data'!D25="y",0,IF(M31=0,0,ROUND(I30*K30*M30/M31*O30,2)))</f>
        <v>0</v>
      </c>
    </row>
    <row r="31" spans="1:17" ht="16.5" customHeight="1" x14ac:dyDescent="0.2">
      <c r="A31" s="1204"/>
      <c r="B31" s="1205"/>
      <c r="C31" s="1205"/>
      <c r="D31" s="1205"/>
      <c r="E31" s="45"/>
      <c r="F31" s="45"/>
      <c r="G31" s="45"/>
      <c r="H31" s="45"/>
      <c r="I31" s="57"/>
      <c r="J31" s="58"/>
      <c r="K31" s="635"/>
      <c r="L31" s="93"/>
      <c r="M31" s="61">
        <f>'Input Data'!H32</f>
        <v>0</v>
      </c>
      <c r="N31" s="62"/>
      <c r="O31" s="61"/>
      <c r="P31" s="60"/>
      <c r="Q31" s="648"/>
    </row>
    <row r="32" spans="1:17" ht="10.5" customHeight="1" x14ac:dyDescent="0.2">
      <c r="A32" s="55"/>
      <c r="B32" s="24"/>
      <c r="C32" s="45"/>
      <c r="D32" s="45"/>
      <c r="E32" s="45"/>
      <c r="F32" s="45"/>
      <c r="G32" s="45"/>
      <c r="H32" s="45"/>
      <c r="I32" s="57"/>
      <c r="J32" s="58"/>
      <c r="K32" s="635"/>
      <c r="L32" s="93"/>
      <c r="M32" s="105"/>
      <c r="N32" s="62"/>
      <c r="O32" s="105"/>
      <c r="P32" s="60"/>
      <c r="Q32" s="648"/>
    </row>
    <row r="33" spans="1:17" ht="15.75" customHeight="1" x14ac:dyDescent="0.2">
      <c r="A33" s="1147" t="s">
        <v>218</v>
      </c>
      <c r="B33" s="1214"/>
      <c r="C33" s="1214"/>
      <c r="D33" s="1214"/>
      <c r="E33" s="198"/>
      <c r="F33" s="198"/>
      <c r="G33" s="57">
        <f>IF('Input Data'!$H$31&gt;0,0.25,0)</f>
        <v>0</v>
      </c>
      <c r="H33" s="47" t="s">
        <v>1</v>
      </c>
      <c r="I33" s="57">
        <f>IF('Input Data'!$H$31&gt;0,1.25,0)</f>
        <v>0</v>
      </c>
      <c r="J33" s="47" t="s">
        <v>1</v>
      </c>
      <c r="K33" s="635">
        <f>IF('Input Data'!$E$23=1,Scales!$F$12,IF('Input Data'!$E$23=2,Scales!$F$13,IF('Input Data'!$E$23=3,Scales!$F$14,0.75)))</f>
        <v>0.2</v>
      </c>
      <c r="L33" s="93" t="s">
        <v>2</v>
      </c>
      <c r="M33" s="112">
        <f>'Input Data'!$H$31</f>
        <v>0</v>
      </c>
      <c r="N33" s="47" t="s">
        <v>1</v>
      </c>
      <c r="O33" s="61">
        <f>$Q$18</f>
        <v>0</v>
      </c>
      <c r="P33" s="60"/>
      <c r="Q33" s="644">
        <f>IF('Input Data'!D25="y",0,IF(M34=0,0,ROUND(G33*I33*K33*M33/M34*O33,2)))</f>
        <v>0</v>
      </c>
    </row>
    <row r="34" spans="1:17" ht="17.25" customHeight="1" x14ac:dyDescent="0.2">
      <c r="A34" s="1204"/>
      <c r="B34" s="1205"/>
      <c r="C34" s="1205"/>
      <c r="D34" s="1205"/>
      <c r="E34" s="198"/>
      <c r="F34" s="198"/>
      <c r="G34" s="198"/>
      <c r="H34" s="198"/>
      <c r="I34" s="57"/>
      <c r="J34" s="58"/>
      <c r="K34" s="97"/>
      <c r="L34" s="60"/>
      <c r="M34" s="61">
        <f>'Input Data'!H32</f>
        <v>0</v>
      </c>
      <c r="N34" s="62"/>
      <c r="O34" s="61"/>
      <c r="P34" s="60"/>
      <c r="Q34" s="648"/>
    </row>
    <row r="35" spans="1:17" ht="8.25" customHeight="1" thickBot="1" x14ac:dyDescent="0.25">
      <c r="A35" s="382"/>
      <c r="B35" s="193"/>
      <c r="C35" s="193"/>
      <c r="D35" s="193"/>
      <c r="E35" s="198"/>
      <c r="F35" s="198"/>
      <c r="G35" s="198"/>
      <c r="H35" s="198"/>
      <c r="I35" s="57"/>
      <c r="J35" s="58"/>
      <c r="K35" s="97"/>
      <c r="L35" s="60"/>
      <c r="M35" s="61"/>
      <c r="N35" s="62"/>
      <c r="O35" s="60"/>
      <c r="P35" s="60"/>
      <c r="Q35" s="648"/>
    </row>
    <row r="36" spans="1:17" ht="23.25" customHeight="1" thickBot="1" x14ac:dyDescent="0.25">
      <c r="A36" s="392" t="s">
        <v>268</v>
      </c>
      <c r="B36" s="393"/>
      <c r="C36" s="394"/>
      <c r="D36" s="394"/>
      <c r="E36" s="394"/>
      <c r="F36" s="394"/>
      <c r="G36" s="395"/>
      <c r="H36" s="396"/>
      <c r="I36" s="396"/>
      <c r="J36" s="396"/>
      <c r="K36" s="397"/>
      <c r="L36" s="397"/>
      <c r="M36" s="393"/>
      <c r="N36" s="398"/>
      <c r="O36" s="395"/>
      <c r="P36" s="399"/>
      <c r="Q36" s="649">
        <f>SUM(Q24:Q34)</f>
        <v>0</v>
      </c>
    </row>
    <row r="37" spans="1:17" ht="20.25" customHeight="1" thickTop="1" x14ac:dyDescent="0.2">
      <c r="A37" s="23" t="s">
        <v>161</v>
      </c>
      <c r="B37" s="24"/>
      <c r="C37" s="24"/>
      <c r="D37" s="24"/>
      <c r="E37" s="24"/>
      <c r="F37" s="24"/>
      <c r="G37" s="24"/>
      <c r="H37" s="24"/>
      <c r="I37" s="24"/>
      <c r="J37" s="24"/>
      <c r="K37" s="24"/>
      <c r="L37" s="24"/>
      <c r="M37" s="24"/>
      <c r="N37" s="58"/>
      <c r="O37" s="106"/>
      <c r="P37" s="24"/>
      <c r="Q37" s="648"/>
    </row>
    <row r="38" spans="1:17" x14ac:dyDescent="0.2">
      <c r="A38" s="1215" t="s">
        <v>223</v>
      </c>
      <c r="B38" s="1208"/>
      <c r="C38" s="1208"/>
      <c r="D38" s="1208"/>
      <c r="E38" s="1208"/>
      <c r="F38" s="47"/>
      <c r="G38" s="47"/>
      <c r="H38" s="47"/>
      <c r="I38" s="45"/>
      <c r="J38" s="45"/>
      <c r="K38" s="97">
        <f>IF('Input Data'!$E$23&lt;4,0,IF('Input Data'!$E$23=4,0.2,IF('Input Data'!$E$23=5,0.25)))</f>
        <v>0</v>
      </c>
      <c r="L38" s="88" t="s">
        <v>2</v>
      </c>
      <c r="M38" s="412">
        <f>IF('Input Data'!$E$23&gt;3,'Input Data'!$H$37,0)</f>
        <v>0</v>
      </c>
      <c r="N38" s="91" t="s">
        <v>28</v>
      </c>
      <c r="O38" s="107">
        <f>IF('Input Data'!$E$23&lt;4,0,$Q$18)</f>
        <v>0</v>
      </c>
      <c r="P38" s="61"/>
      <c r="Q38" s="644">
        <f>IF(M39=0,0,K38*M38/M39*O38)</f>
        <v>0</v>
      </c>
    </row>
    <row r="39" spans="1:17" ht="23.25" customHeight="1" x14ac:dyDescent="0.2">
      <c r="A39" s="1216"/>
      <c r="B39" s="1208"/>
      <c r="C39" s="1208"/>
      <c r="D39" s="1208"/>
      <c r="E39" s="1208"/>
      <c r="F39" s="49"/>
      <c r="G39" s="49"/>
      <c r="H39" s="49"/>
      <c r="I39" s="45"/>
      <c r="J39" s="45"/>
      <c r="K39" s="97"/>
      <c r="L39" s="46"/>
      <c r="M39" s="94">
        <f>IF('Input Data'!$E$23&lt;4,0,'Input Data'!$H$32)</f>
        <v>0</v>
      </c>
      <c r="N39" s="91"/>
      <c r="O39" s="61"/>
      <c r="P39" s="61"/>
      <c r="Q39" s="644"/>
    </row>
    <row r="40" spans="1:17" ht="16.5" customHeight="1" x14ac:dyDescent="0.2">
      <c r="A40" s="48"/>
      <c r="B40" s="45"/>
      <c r="C40" s="46"/>
      <c r="D40" s="49"/>
      <c r="E40" s="49"/>
      <c r="F40" s="49"/>
      <c r="G40" s="49"/>
      <c r="H40" s="49"/>
      <c r="I40" s="45"/>
      <c r="J40" s="45"/>
      <c r="K40" s="97"/>
      <c r="L40" s="46"/>
      <c r="M40" s="94"/>
      <c r="N40" s="91"/>
      <c r="O40" s="61"/>
      <c r="P40" s="61"/>
      <c r="Q40" s="644"/>
    </row>
    <row r="41" spans="1:17" ht="16.5" customHeight="1" x14ac:dyDescent="0.2">
      <c r="A41" s="1201" t="s">
        <v>217</v>
      </c>
      <c r="B41" s="1149"/>
      <c r="C41" s="1207"/>
      <c r="D41" s="1208"/>
      <c r="E41" s="1208"/>
      <c r="F41" s="47"/>
      <c r="G41" s="47"/>
      <c r="H41" s="47"/>
      <c r="I41" s="57">
        <f>IF('Input Data'!$H$38&gt;0,1.25,0)</f>
        <v>0</v>
      </c>
      <c r="J41" s="49" t="s">
        <v>28</v>
      </c>
      <c r="K41" s="97">
        <f>IF('Input Data'!$E$23&lt;4,0,IF('Input Data'!$E$23=4,0.2,IF('Input Data'!$E$23=5,0.25)))</f>
        <v>0</v>
      </c>
      <c r="L41" s="88" t="s">
        <v>2</v>
      </c>
      <c r="M41" s="412">
        <f>IF('Input Data'!$E$23&gt;3,'Input Data'!$H$38,0)</f>
        <v>0</v>
      </c>
      <c r="N41" s="91" t="s">
        <v>28</v>
      </c>
      <c r="O41" s="107">
        <f>IF('Input Data'!$E$23&lt;4,0,$Q$18)</f>
        <v>0</v>
      </c>
      <c r="P41" s="93"/>
      <c r="Q41" s="644">
        <f>IF(M42=0,0,I41*K41*M41/M42*O41)</f>
        <v>0</v>
      </c>
    </row>
    <row r="42" spans="1:17" x14ac:dyDescent="0.2">
      <c r="A42" s="1216"/>
      <c r="B42" s="1208"/>
      <c r="C42" s="1208"/>
      <c r="D42" s="1208"/>
      <c r="E42" s="1208"/>
      <c r="F42" s="58"/>
      <c r="G42" s="58"/>
      <c r="H42" s="58"/>
      <c r="I42" s="45"/>
      <c r="J42" s="45"/>
      <c r="K42" s="59"/>
      <c r="L42" s="24"/>
      <c r="M42" s="94">
        <f>IF('Input Data'!$E$23&lt;4,0,'Input Data'!$H$32)</f>
        <v>0</v>
      </c>
      <c r="N42" s="62"/>
      <c r="O42" s="60"/>
      <c r="P42" s="60"/>
      <c r="Q42" s="648"/>
    </row>
    <row r="43" spans="1:17" x14ac:dyDescent="0.2">
      <c r="A43" s="197"/>
      <c r="B43" s="196"/>
      <c r="C43" s="196"/>
      <c r="D43" s="58"/>
      <c r="E43" s="58"/>
      <c r="F43" s="58"/>
      <c r="G43" s="58"/>
      <c r="H43" s="58"/>
      <c r="I43" s="45"/>
      <c r="J43" s="45"/>
      <c r="K43" s="59"/>
      <c r="L43" s="24"/>
      <c r="M43" s="94"/>
      <c r="N43" s="62"/>
      <c r="O43" s="60"/>
      <c r="P43" s="60"/>
      <c r="Q43" s="648"/>
    </row>
    <row r="44" spans="1:17" x14ac:dyDescent="0.2">
      <c r="A44" s="197"/>
      <c r="B44" s="170"/>
      <c r="C44" s="191" t="s">
        <v>215</v>
      </c>
      <c r="D44" s="58"/>
      <c r="E44" s="58"/>
      <c r="F44" s="58"/>
      <c r="G44" s="58"/>
      <c r="H44" s="58"/>
      <c r="I44" s="45"/>
      <c r="J44" s="45"/>
      <c r="K44" s="59"/>
      <c r="L44" s="24"/>
      <c r="M44" s="94"/>
      <c r="N44" s="62"/>
      <c r="O44" s="60"/>
      <c r="P44" s="60"/>
      <c r="Q44" s="650">
        <f>SUM(Q38:Q43)</f>
        <v>0</v>
      </c>
    </row>
    <row r="45" spans="1:17" ht="6.75" customHeight="1" thickBot="1" x14ac:dyDescent="0.25">
      <c r="A45" s="197"/>
      <c r="B45" s="196"/>
      <c r="C45" s="196"/>
      <c r="D45" s="58"/>
      <c r="E45" s="58"/>
      <c r="F45" s="58"/>
      <c r="G45" s="58"/>
      <c r="H45" s="58"/>
      <c r="I45" s="45"/>
      <c r="J45" s="45"/>
      <c r="K45" s="59"/>
      <c r="L45" s="24"/>
      <c r="M45" s="94"/>
      <c r="N45" s="62"/>
      <c r="O45" s="60"/>
      <c r="P45" s="60"/>
      <c r="Q45" s="648"/>
    </row>
    <row r="46" spans="1:17" ht="18" customHeight="1" thickBot="1" x14ac:dyDescent="0.25">
      <c r="A46" s="400"/>
      <c r="B46" s="401"/>
      <c r="C46" s="402"/>
      <c r="D46" s="402"/>
      <c r="E46" s="403"/>
      <c r="F46" s="403"/>
      <c r="G46" s="404"/>
      <c r="H46" s="405"/>
      <c r="I46" s="406" t="s">
        <v>269</v>
      </c>
      <c r="J46" s="407"/>
      <c r="K46" s="408"/>
      <c r="L46" s="409"/>
      <c r="M46" s="410"/>
      <c r="N46" s="410"/>
      <c r="O46" s="410"/>
      <c r="P46" s="410"/>
      <c r="Q46" s="651">
        <f>Q44</f>
        <v>0</v>
      </c>
    </row>
    <row r="47" spans="1:17" ht="23.25" customHeight="1" thickTop="1" thickBot="1" x14ac:dyDescent="0.25">
      <c r="A47" s="109"/>
      <c r="B47" s="63"/>
      <c r="C47" s="63"/>
      <c r="D47" s="63"/>
      <c r="E47" s="63"/>
      <c r="F47" s="63"/>
      <c r="G47" s="115" t="s">
        <v>154</v>
      </c>
      <c r="H47" s="116"/>
      <c r="I47" s="199"/>
      <c r="J47" s="116"/>
      <c r="K47" s="109"/>
      <c r="L47" s="116"/>
      <c r="M47" s="116"/>
      <c r="N47" s="116"/>
      <c r="O47" s="116"/>
      <c r="P47" s="116"/>
      <c r="Q47" s="652">
        <f>IF('Input Data'!G33="ERROR","ERROR",Q36+Q46)</f>
        <v>0</v>
      </c>
    </row>
    <row r="48" spans="1:17" ht="23.25" customHeight="1" thickTop="1" thickBot="1" x14ac:dyDescent="0.25">
      <c r="A48" s="637" t="s">
        <v>232</v>
      </c>
      <c r="B48" s="638"/>
      <c r="C48" s="638"/>
      <c r="D48" s="638"/>
      <c r="E48" s="638"/>
      <c r="F48" s="638"/>
      <c r="G48" s="638"/>
      <c r="H48" s="638"/>
      <c r="I48" s="638"/>
      <c r="J48" s="638"/>
      <c r="K48" s="638"/>
      <c r="L48" s="638"/>
      <c r="M48" s="638"/>
      <c r="N48" s="638"/>
      <c r="O48" s="639" t="s">
        <v>233</v>
      </c>
      <c r="P48" s="640"/>
      <c r="Q48" s="653">
        <f>'Input Data'!D5</f>
        <v>0</v>
      </c>
    </row>
    <row r="49" spans="1:17" ht="19.5" thickTop="1" thickBot="1" x14ac:dyDescent="0.25">
      <c r="A49" s="420" t="s">
        <v>163</v>
      </c>
      <c r="B49" s="418"/>
      <c r="C49" s="418"/>
      <c r="D49" s="418"/>
      <c r="E49" s="418"/>
      <c r="F49" s="418"/>
      <c r="G49" s="418"/>
      <c r="H49" s="418"/>
      <c r="I49" s="419"/>
      <c r="J49" s="24"/>
      <c r="K49" s="411"/>
      <c r="L49" s="118"/>
      <c r="M49" s="24"/>
      <c r="N49" s="122"/>
      <c r="O49" s="24"/>
      <c r="P49" s="122"/>
      <c r="Q49" s="648"/>
    </row>
    <row r="50" spans="1:17" ht="15.6" customHeight="1" x14ac:dyDescent="0.2">
      <c r="A50" s="417" t="s">
        <v>224</v>
      </c>
      <c r="B50" s="24"/>
      <c r="C50" s="24"/>
      <c r="D50" s="24"/>
      <c r="E50" s="24"/>
      <c r="F50" s="24"/>
      <c r="G50" s="24"/>
      <c r="H50" s="24"/>
      <c r="I50" s="24"/>
      <c r="J50" s="24"/>
      <c r="K50" s="117" t="s">
        <v>131</v>
      </c>
      <c r="L50" s="118"/>
      <c r="M50" s="119" t="s">
        <v>7</v>
      </c>
      <c r="N50" s="24"/>
      <c r="O50" s="118" t="s">
        <v>130</v>
      </c>
      <c r="P50" s="120" t="s">
        <v>123</v>
      </c>
      <c r="Q50" s="648">
        <f>IF(Q21&gt;0,0,'Time Based'!H22)</f>
        <v>0</v>
      </c>
    </row>
    <row r="51" spans="1:17" ht="15.6" customHeight="1" x14ac:dyDescent="0.2">
      <c r="A51" s="55" t="s">
        <v>249</v>
      </c>
      <c r="B51" s="24"/>
      <c r="C51" s="24"/>
      <c r="D51" s="24"/>
      <c r="E51" s="24"/>
      <c r="F51" s="24"/>
      <c r="G51" s="24"/>
      <c r="J51" s="122" t="s">
        <v>250</v>
      </c>
      <c r="L51" s="118"/>
      <c r="M51" s="119" t="s">
        <v>7</v>
      </c>
      <c r="N51" s="24"/>
      <c r="O51" s="119" t="s">
        <v>130</v>
      </c>
      <c r="P51" s="120" t="s">
        <v>123</v>
      </c>
      <c r="Q51" s="648">
        <f>'Travelling &amp; Subsistence'!I17</f>
        <v>0</v>
      </c>
    </row>
    <row r="52" spans="1:17" x14ac:dyDescent="0.2">
      <c r="A52" s="55" t="s">
        <v>251</v>
      </c>
      <c r="B52" s="24"/>
      <c r="C52" s="24"/>
      <c r="D52" s="24"/>
      <c r="E52" s="24"/>
      <c r="F52" s="24"/>
      <c r="G52" s="24"/>
      <c r="J52" s="122" t="s">
        <v>252</v>
      </c>
      <c r="L52" s="118"/>
      <c r="M52" s="119" t="s">
        <v>7</v>
      </c>
      <c r="N52" s="24"/>
      <c r="O52" s="119" t="s">
        <v>130</v>
      </c>
      <c r="P52" s="120" t="s">
        <v>123</v>
      </c>
      <c r="Q52" s="648">
        <f>'Time Based'!H62</f>
        <v>0</v>
      </c>
    </row>
    <row r="53" spans="1:17" ht="15.75" thickBot="1" x14ac:dyDescent="0.25">
      <c r="A53" s="108"/>
      <c r="B53" s="51"/>
      <c r="C53" s="51"/>
      <c r="D53" s="56"/>
      <c r="E53" s="56"/>
      <c r="F53" s="56"/>
      <c r="G53" s="56"/>
      <c r="H53" s="56"/>
      <c r="I53" s="56"/>
      <c r="J53" s="123"/>
      <c r="K53" s="124"/>
      <c r="L53" s="125"/>
      <c r="M53" s="414" t="s">
        <v>35</v>
      </c>
      <c r="N53" s="135"/>
      <c r="O53" s="135"/>
      <c r="P53" s="415"/>
      <c r="Q53" s="654">
        <f>SUM(Q50:Q52)</f>
        <v>0</v>
      </c>
    </row>
    <row r="54" spans="1:17" ht="18.75" thickTop="1" x14ac:dyDescent="0.2">
      <c r="A54" s="23" t="s">
        <v>164</v>
      </c>
      <c r="B54" s="137"/>
      <c r="C54" s="137"/>
      <c r="D54" s="137"/>
      <c r="E54" s="137"/>
      <c r="F54" s="137"/>
      <c r="G54" s="137"/>
      <c r="H54" s="24"/>
      <c r="I54" s="24"/>
      <c r="J54" s="24"/>
      <c r="K54" s="24"/>
      <c r="L54" s="24"/>
      <c r="M54" s="24"/>
      <c r="N54" s="24"/>
      <c r="O54" s="126"/>
      <c r="P54" s="121"/>
      <c r="Q54" s="648"/>
    </row>
    <row r="55" spans="1:17" x14ac:dyDescent="0.2">
      <c r="A55" s="55" t="s">
        <v>142</v>
      </c>
      <c r="B55" s="24"/>
      <c r="C55" s="24"/>
      <c r="D55" s="24"/>
      <c r="E55" s="24"/>
      <c r="F55" s="24"/>
      <c r="G55" s="24"/>
      <c r="H55" s="24"/>
      <c r="I55" s="24"/>
      <c r="J55" s="24"/>
      <c r="K55" s="24"/>
      <c r="L55" s="24"/>
      <c r="M55" s="122"/>
      <c r="N55" s="24"/>
      <c r="O55" s="45"/>
      <c r="P55" s="45"/>
      <c r="Q55" s="655">
        <f>'Travelling &amp; Subsistence'!I60</f>
        <v>0</v>
      </c>
    </row>
    <row r="56" spans="1:17" x14ac:dyDescent="0.2">
      <c r="A56" s="55" t="s">
        <v>101</v>
      </c>
      <c r="B56" s="24"/>
      <c r="C56" s="24"/>
      <c r="D56" s="24"/>
      <c r="E56" s="24"/>
      <c r="F56" s="24"/>
      <c r="G56" s="24"/>
      <c r="H56" s="24"/>
      <c r="I56" s="24"/>
      <c r="J56" s="24"/>
      <c r="K56" s="24"/>
      <c r="L56" s="24"/>
      <c r="M56" s="122"/>
      <c r="N56" s="24"/>
      <c r="O56" s="45"/>
      <c r="P56" s="45"/>
      <c r="Q56" s="655">
        <f>'Typing, Duplicating, &amp; Printing'!I59</f>
        <v>0</v>
      </c>
    </row>
    <row r="57" spans="1:17" x14ac:dyDescent="0.2">
      <c r="A57" s="55" t="s">
        <v>102</v>
      </c>
      <c r="B57" s="24"/>
      <c r="C57" s="24"/>
      <c r="D57" s="24"/>
      <c r="E57" s="24"/>
      <c r="F57" s="24"/>
      <c r="G57" s="24"/>
      <c r="H57" s="24"/>
      <c r="I57" s="24"/>
      <c r="J57" s="24"/>
      <c r="K57" s="24"/>
      <c r="L57" s="24"/>
      <c r="M57" s="122"/>
      <c r="N57" s="24"/>
      <c r="O57" s="45"/>
      <c r="P57" s="45"/>
      <c r="Q57" s="655">
        <f>'Site staff &amp; Other'!H59</f>
        <v>0</v>
      </c>
    </row>
    <row r="58" spans="1:17" x14ac:dyDescent="0.2">
      <c r="A58" s="55"/>
      <c r="B58" s="24"/>
      <c r="C58" s="24"/>
      <c r="D58" s="24"/>
      <c r="E58" s="24"/>
      <c r="F58" s="24"/>
      <c r="G58" s="24"/>
      <c r="H58" s="24"/>
      <c r="I58" s="24"/>
      <c r="J58" s="24"/>
      <c r="K58" s="24"/>
      <c r="L58" s="24"/>
      <c r="M58" s="122"/>
      <c r="N58" s="24"/>
      <c r="O58" s="45"/>
      <c r="P58" s="45"/>
      <c r="Q58" s="655"/>
    </row>
    <row r="59" spans="1:17" ht="15.75" thickBot="1" x14ac:dyDescent="0.25">
      <c r="A59" s="108"/>
      <c r="B59" s="56"/>
      <c r="C59" s="56"/>
      <c r="D59" s="56"/>
      <c r="E59" s="56"/>
      <c r="F59" s="56"/>
      <c r="G59" s="56"/>
      <c r="H59" s="56"/>
      <c r="I59" s="56"/>
      <c r="J59" s="111" t="s">
        <v>165</v>
      </c>
      <c r="K59" s="111"/>
      <c r="L59" s="111"/>
      <c r="M59" s="127"/>
      <c r="N59" s="127"/>
      <c r="O59" s="51"/>
      <c r="P59" s="51"/>
      <c r="Q59" s="656">
        <f>SUM(Q55:Q57)</f>
        <v>0</v>
      </c>
    </row>
    <row r="60" spans="1:17" ht="15.75" thickTop="1" x14ac:dyDescent="0.2">
      <c r="A60" s="128"/>
      <c r="B60" s="129"/>
      <c r="C60" s="129"/>
      <c r="D60" s="129"/>
      <c r="E60" s="129"/>
      <c r="F60" s="129"/>
      <c r="G60" s="129"/>
      <c r="H60" s="129"/>
      <c r="I60" s="170"/>
      <c r="J60" s="170"/>
      <c r="K60" s="170"/>
      <c r="L60" s="170"/>
      <c r="M60" s="170"/>
      <c r="N60" s="170"/>
      <c r="O60" s="170"/>
      <c r="P60" s="170"/>
      <c r="Q60" s="657"/>
    </row>
    <row r="61" spans="1:17" x14ac:dyDescent="0.2">
      <c r="A61" s="55"/>
      <c r="B61" s="24"/>
      <c r="C61" s="24"/>
      <c r="D61" s="24"/>
      <c r="E61" s="24"/>
      <c r="F61" s="24"/>
      <c r="G61" s="24"/>
      <c r="H61" s="24"/>
      <c r="I61" s="24"/>
      <c r="J61" s="24"/>
      <c r="K61" s="130" t="s">
        <v>26</v>
      </c>
      <c r="L61" s="24"/>
      <c r="M61" s="24" t="s">
        <v>119</v>
      </c>
      <c r="N61" s="24"/>
      <c r="O61" s="24"/>
      <c r="P61" s="24"/>
      <c r="Q61" s="648">
        <f>Q47+Q53+Q59</f>
        <v>0</v>
      </c>
    </row>
    <row r="62" spans="1:17" x14ac:dyDescent="0.2">
      <c r="A62" s="55"/>
      <c r="B62" s="24"/>
      <c r="C62" s="24"/>
      <c r="D62" s="24"/>
      <c r="E62" s="24"/>
      <c r="F62" s="24"/>
      <c r="G62" s="24"/>
      <c r="H62" s="24"/>
      <c r="I62" s="45"/>
      <c r="J62" s="45"/>
      <c r="K62" s="134" t="s">
        <v>122</v>
      </c>
      <c r="L62" s="113"/>
      <c r="M62" s="113"/>
      <c r="N62" s="114"/>
      <c r="O62" s="114"/>
      <c r="P62" s="114"/>
      <c r="Q62" s="658">
        <f>ROUND('Previous Payments'!K42,2)</f>
        <v>0</v>
      </c>
    </row>
    <row r="63" spans="1:17" ht="21" customHeight="1" thickBot="1" x14ac:dyDescent="0.25">
      <c r="A63" s="55"/>
      <c r="B63" s="24"/>
      <c r="C63" s="56"/>
      <c r="D63" s="24"/>
      <c r="E63" s="24"/>
      <c r="F63" s="24"/>
      <c r="G63" s="24"/>
      <c r="H63" s="24"/>
      <c r="I63" s="1211" t="str">
        <f>IF($Q$61&lt;$Q$62,"OVERPAID BY (Ecl Tax)",IF($Q$61&gt;$Q$62,"FEES NOW DUE EXCLUDING VAT &amp; NON TAXABLE EXPENSES",""))</f>
        <v/>
      </c>
      <c r="J63" s="1212"/>
      <c r="K63" s="1212"/>
      <c r="L63" s="1212"/>
      <c r="M63" s="1212"/>
      <c r="N63" s="1212"/>
      <c r="O63" s="1213"/>
      <c r="P63" s="24"/>
      <c r="Q63" s="659">
        <f>Q61-Q62</f>
        <v>0</v>
      </c>
    </row>
    <row r="64" spans="1:17" ht="15.75" thickTop="1" x14ac:dyDescent="0.2">
      <c r="A64" s="128"/>
      <c r="B64" s="129"/>
      <c r="C64" s="24"/>
      <c r="D64" s="129" t="s">
        <v>0</v>
      </c>
      <c r="E64" s="129"/>
      <c r="F64" s="129"/>
      <c r="G64" s="129"/>
      <c r="H64" s="129"/>
      <c r="I64" s="1206">
        <v>0.14000000000000001</v>
      </c>
      <c r="J64" s="1181"/>
      <c r="K64" s="129" t="s">
        <v>24</v>
      </c>
      <c r="L64" s="45"/>
      <c r="M64" s="131">
        <f>IF('Input Data'!C13="none",0,Q63)</f>
        <v>0</v>
      </c>
      <c r="N64" s="129"/>
      <c r="O64" s="129"/>
      <c r="P64" s="129"/>
      <c r="Q64" s="660">
        <f>IF('Input Data'!C13="none",0,I64*M64)</f>
        <v>0</v>
      </c>
    </row>
    <row r="65" spans="1:17" ht="15.75" thickBot="1" x14ac:dyDescent="0.25">
      <c r="A65" s="55"/>
      <c r="B65" s="24"/>
      <c r="C65" s="24"/>
      <c r="D65" s="132"/>
      <c r="E65" s="132"/>
      <c r="F65" s="132"/>
      <c r="G65" s="132"/>
      <c r="H65" s="132"/>
      <c r="I65" s="122"/>
      <c r="J65" s="133"/>
      <c r="K65" s="24"/>
      <c r="L65" s="133" t="s">
        <v>270</v>
      </c>
      <c r="M65" s="45"/>
      <c r="N65" s="130"/>
      <c r="O65" s="413"/>
      <c r="P65" s="122"/>
      <c r="Q65" s="648">
        <f>'Non Taxable'!I20</f>
        <v>0</v>
      </c>
    </row>
    <row r="66" spans="1:17" ht="24" customHeight="1" thickBot="1" x14ac:dyDescent="0.25">
      <c r="A66" s="416" t="s">
        <v>25</v>
      </c>
      <c r="B66" s="394"/>
      <c r="C66" s="394"/>
      <c r="D66" s="394"/>
      <c r="E66" s="394"/>
      <c r="F66" s="394"/>
      <c r="G66" s="394"/>
      <c r="H66" s="394"/>
      <c r="I66" s="1198" t="str">
        <f>IF($Q$61&lt;$Q$62,"AMOUNT TO BE RECOVERED (Incl VAT)",IF($Q$61&gt;$Q$62,"FEES NOW DUE INCLUDING VAT &amp; NON TAXABLE EXPENSES",""))</f>
        <v/>
      </c>
      <c r="J66" s="1199"/>
      <c r="K66" s="1199"/>
      <c r="L66" s="1199"/>
      <c r="M66" s="1199"/>
      <c r="N66" s="1199"/>
      <c r="O66" s="1200"/>
      <c r="P66" s="394"/>
      <c r="Q66" s="661">
        <f>Q63+Q64+Q65</f>
        <v>0</v>
      </c>
    </row>
    <row r="67" spans="1:17" ht="15.75" thickTop="1" x14ac:dyDescent="0.2">
      <c r="A67" s="519"/>
      <c r="B67" s="520"/>
      <c r="C67" s="520"/>
      <c r="D67" s="520"/>
      <c r="E67" s="520"/>
      <c r="F67" s="520"/>
      <c r="G67" s="520"/>
      <c r="H67" s="520"/>
      <c r="I67" s="520"/>
      <c r="J67" s="520"/>
      <c r="K67" s="520"/>
      <c r="L67" s="520"/>
      <c r="M67" s="520"/>
      <c r="N67" s="520"/>
      <c r="O67" s="520"/>
      <c r="P67" s="520"/>
      <c r="Q67" s="521"/>
    </row>
    <row r="68" spans="1:17" x14ac:dyDescent="0.2">
      <c r="A68" s="522"/>
      <c r="B68" s="523"/>
      <c r="C68" s="523"/>
      <c r="D68" s="523"/>
      <c r="E68" s="523"/>
      <c r="F68" s="523"/>
      <c r="G68" s="523"/>
      <c r="H68" s="523"/>
      <c r="I68" s="523"/>
      <c r="J68" s="523"/>
      <c r="K68" s="524"/>
      <c r="L68" s="525"/>
      <c r="M68" s="525"/>
      <c r="N68" s="523"/>
      <c r="O68" s="523"/>
      <c r="P68" s="523"/>
      <c r="Q68" s="526"/>
    </row>
    <row r="69" spans="1:17" ht="15" customHeight="1" x14ac:dyDescent="0.2">
      <c r="A69" s="1178" t="s">
        <v>29</v>
      </c>
      <c r="B69" s="1179"/>
      <c r="C69" s="527"/>
      <c r="D69" s="1177" t="s">
        <v>9</v>
      </c>
      <c r="E69" s="1179"/>
      <c r="F69" s="1179"/>
      <c r="G69" s="1179"/>
      <c r="H69" s="1179"/>
      <c r="I69" s="528"/>
      <c r="J69" s="528"/>
      <c r="K69" s="1177" t="s">
        <v>132</v>
      </c>
      <c r="L69" s="1179"/>
      <c r="M69" s="1179"/>
      <c r="N69" s="523"/>
      <c r="O69" s="1177" t="s">
        <v>9</v>
      </c>
      <c r="P69" s="1177"/>
      <c r="Q69" s="526"/>
    </row>
    <row r="70" spans="1:17" x14ac:dyDescent="0.2">
      <c r="A70" s="529"/>
      <c r="B70" s="523"/>
      <c r="C70" s="523"/>
      <c r="D70" s="523"/>
      <c r="E70" s="523"/>
      <c r="F70" s="523"/>
      <c r="G70" s="523"/>
      <c r="H70" s="523"/>
      <c r="I70" s="523"/>
      <c r="J70" s="523"/>
      <c r="K70" s="523"/>
      <c r="L70" s="523"/>
      <c r="M70" s="523"/>
      <c r="N70" s="523"/>
      <c r="O70" s="523"/>
      <c r="P70" s="523"/>
      <c r="Q70" s="526"/>
    </row>
    <row r="71" spans="1:17" x14ac:dyDescent="0.2">
      <c r="A71" s="530" t="s">
        <v>27</v>
      </c>
      <c r="B71" s="531"/>
      <c r="C71" s="531"/>
      <c r="D71" s="531"/>
      <c r="E71" s="531"/>
      <c r="F71" s="531"/>
      <c r="G71" s="531"/>
      <c r="H71" s="531"/>
      <c r="I71" s="531"/>
      <c r="J71" s="531"/>
      <c r="K71" s="531"/>
      <c r="L71" s="525"/>
      <c r="M71" s="525"/>
      <c r="N71" s="525"/>
      <c r="O71" s="525"/>
      <c r="P71" s="525"/>
      <c r="Q71" s="532"/>
    </row>
    <row r="72" spans="1:17" x14ac:dyDescent="0.2">
      <c r="A72" s="529"/>
      <c r="B72" s="523"/>
      <c r="C72" s="523"/>
      <c r="D72" s="523"/>
      <c r="E72" s="523"/>
      <c r="F72" s="523"/>
      <c r="G72" s="523"/>
      <c r="H72" s="523"/>
      <c r="I72" s="523"/>
      <c r="J72" s="523"/>
      <c r="K72" s="523"/>
      <c r="L72" s="523"/>
      <c r="M72" s="523"/>
      <c r="N72" s="523"/>
      <c r="O72" s="523"/>
      <c r="P72" s="523"/>
      <c r="Q72" s="526"/>
    </row>
    <row r="73" spans="1:17" x14ac:dyDescent="0.2">
      <c r="A73" s="529"/>
      <c r="B73" s="533"/>
      <c r="C73" s="533"/>
      <c r="D73" s="533"/>
      <c r="E73" s="533"/>
      <c r="F73" s="533"/>
      <c r="G73" s="533"/>
      <c r="H73" s="533"/>
      <c r="I73" s="533"/>
      <c r="J73" s="533"/>
      <c r="K73" s="534"/>
      <c r="L73" s="534"/>
      <c r="M73" s="535" t="s">
        <v>31</v>
      </c>
      <c r="N73" s="533"/>
      <c r="O73" s="533"/>
      <c r="P73" s="533"/>
      <c r="Q73" s="536"/>
    </row>
    <row r="74" spans="1:17" ht="15.75" thickBot="1" x14ac:dyDescent="0.25">
      <c r="A74" s="537" t="s">
        <v>32</v>
      </c>
      <c r="B74" s="538" t="s">
        <v>33</v>
      </c>
      <c r="C74" s="538">
        <f>'Input Data'!D10</f>
        <v>0</v>
      </c>
      <c r="D74" s="538"/>
      <c r="E74" s="538"/>
      <c r="F74" s="538"/>
      <c r="G74" s="538"/>
      <c r="H74" s="538"/>
      <c r="I74" s="538"/>
      <c r="J74" s="538"/>
      <c r="K74" s="538"/>
      <c r="L74" s="538"/>
      <c r="M74" s="538"/>
      <c r="N74" s="538"/>
      <c r="O74" s="538"/>
      <c r="P74" s="538"/>
      <c r="Q74" s="539"/>
    </row>
    <row r="75"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33">
    <mergeCell ref="D14:J14"/>
    <mergeCell ref="A24:E25"/>
    <mergeCell ref="K1:Q1"/>
    <mergeCell ref="K2:Q2"/>
    <mergeCell ref="D1:I1"/>
    <mergeCell ref="D10:I10"/>
    <mergeCell ref="D11:J11"/>
    <mergeCell ref="P8:Q8"/>
    <mergeCell ref="D15:J15"/>
    <mergeCell ref="I66:O66"/>
    <mergeCell ref="A20:D20"/>
    <mergeCell ref="A30:D31"/>
    <mergeCell ref="I64:J64"/>
    <mergeCell ref="A27:D28"/>
    <mergeCell ref="I63:O63"/>
    <mergeCell ref="A33:D34"/>
    <mergeCell ref="A38:E39"/>
    <mergeCell ref="A41:E42"/>
    <mergeCell ref="B8:K8"/>
    <mergeCell ref="O13:P13"/>
    <mergeCell ref="A9:B9"/>
    <mergeCell ref="D13:J13"/>
    <mergeCell ref="B5:M5"/>
    <mergeCell ref="B7:M7"/>
    <mergeCell ref="B6:M6"/>
    <mergeCell ref="D9:I9"/>
    <mergeCell ref="D12:J12"/>
    <mergeCell ref="O69:P69"/>
    <mergeCell ref="A69:B69"/>
    <mergeCell ref="K69:M69"/>
    <mergeCell ref="D69:H69"/>
    <mergeCell ref="L16:P16"/>
    <mergeCell ref="A16:I16"/>
  </mergeCells>
  <phoneticPr fontId="79" type="noConversion"/>
  <printOptions horizontalCentered="1"/>
  <pageMargins left="0.35433070866141736" right="0.35433070866141736" top="0.78740157480314965" bottom="0.78740157480314965" header="0.47244094488188981" footer="0.55118110236220474"/>
  <pageSetup paperSize="8" scale="50" orientation="portrait" horizontalDpi="300" verticalDpi="300" r:id="rId2"/>
  <headerFooter alignWithMargins="0">
    <oddFooter>&amp;L&amp;"Arial,Regular"&amp;9&amp;F: 
&amp;A&amp;C&amp;"Arial,Regular"&amp;P&amp;R&amp;"Arial,Regular"&amp;9&amp;D</oddFooter>
  </headerFooter>
  <rowBreaks count="1" manualBreakCount="1">
    <brk id="47"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1"/>
  <sheetViews>
    <sheetView zoomScaleNormal="100" workbookViewId="0">
      <selection activeCell="F18" sqref="F18"/>
    </sheetView>
  </sheetViews>
  <sheetFormatPr defaultRowHeight="15" x14ac:dyDescent="0.2"/>
  <cols>
    <col min="1" max="1" width="13.33203125" customWidth="1"/>
    <col min="2" max="2" width="13" customWidth="1"/>
    <col min="3" max="3" width="11.6640625" customWidth="1"/>
    <col min="4" max="4" width="10.33203125" customWidth="1"/>
    <col min="5" max="5" width="7.33203125" customWidth="1"/>
    <col min="6" max="6" width="15.88671875" customWidth="1"/>
    <col min="9" max="9" width="2.33203125" customWidth="1"/>
  </cols>
  <sheetData>
    <row r="1" spans="1:9" ht="20.25" x14ac:dyDescent="0.3">
      <c r="A1" s="29" t="s">
        <v>140</v>
      </c>
      <c r="B1" s="8"/>
      <c r="C1" s="7"/>
      <c r="D1" s="9"/>
    </row>
    <row r="2" spans="1:9" ht="33" customHeight="1" thickBot="1" x14ac:dyDescent="0.3">
      <c r="A2" s="15" t="s">
        <v>160</v>
      </c>
      <c r="B2" s="1237" t="s">
        <v>157</v>
      </c>
      <c r="C2" s="1238"/>
      <c r="D2" s="1238"/>
      <c r="E2" s="14"/>
    </row>
    <row r="3" spans="1:9" x14ac:dyDescent="0.2">
      <c r="A3" s="30">
        <v>0</v>
      </c>
      <c r="B3" s="31">
        <v>300000</v>
      </c>
      <c r="C3" s="31">
        <v>0</v>
      </c>
      <c r="D3" s="20">
        <v>0.125</v>
      </c>
      <c r="E3" s="10"/>
    </row>
    <row r="4" spans="1:9" x14ac:dyDescent="0.2">
      <c r="A4" s="16">
        <v>300000</v>
      </c>
      <c r="B4" s="34">
        <v>800000</v>
      </c>
      <c r="C4" s="35">
        <v>37500</v>
      </c>
      <c r="D4" s="36">
        <v>0.125</v>
      </c>
      <c r="E4" s="10"/>
    </row>
    <row r="5" spans="1:9" x14ac:dyDescent="0.2">
      <c r="A5" s="17">
        <f>B4</f>
        <v>800000</v>
      </c>
      <c r="B5" s="18">
        <v>3500000</v>
      </c>
      <c r="C5" s="37">
        <v>100000</v>
      </c>
      <c r="D5" s="38">
        <v>0.1</v>
      </c>
      <c r="E5" s="10"/>
    </row>
    <row r="6" spans="1:9" x14ac:dyDescent="0.2">
      <c r="A6" s="17">
        <f>B5</f>
        <v>3500000</v>
      </c>
      <c r="B6" s="18">
        <v>8000000</v>
      </c>
      <c r="C6" s="37">
        <v>370000</v>
      </c>
      <c r="D6" s="38">
        <v>0.09</v>
      </c>
      <c r="E6" s="10"/>
    </row>
    <row r="7" spans="1:9" x14ac:dyDescent="0.2">
      <c r="A7" s="17">
        <f>B6</f>
        <v>8000000</v>
      </c>
      <c r="B7" s="18">
        <v>20000000</v>
      </c>
      <c r="C7" s="37">
        <v>775000</v>
      </c>
      <c r="D7" s="38">
        <v>7.4999999999999997E-2</v>
      </c>
      <c r="E7" s="10"/>
    </row>
    <row r="8" spans="1:9" ht="15.75" thickBot="1" x14ac:dyDescent="0.25">
      <c r="A8" s="19">
        <f>B7</f>
        <v>20000000</v>
      </c>
      <c r="B8" s="39">
        <v>100000000</v>
      </c>
      <c r="C8" s="40">
        <v>1675000</v>
      </c>
      <c r="D8" s="41">
        <v>7.0000000000000007E-2</v>
      </c>
      <c r="E8" s="10"/>
    </row>
    <row r="9" spans="1:9" ht="15.75" customHeight="1" x14ac:dyDescent="0.2">
      <c r="A9" s="11"/>
      <c r="B9" s="12"/>
      <c r="C9" s="11"/>
      <c r="D9" s="13"/>
      <c r="E9" s="10"/>
    </row>
    <row r="10" spans="1:9" ht="16.5" thickBot="1" x14ac:dyDescent="0.3">
      <c r="A10" s="594" t="s">
        <v>283</v>
      </c>
      <c r="B10" s="595"/>
      <c r="C10" s="595"/>
      <c r="D10" s="595"/>
      <c r="E10" s="595"/>
      <c r="F10" s="595"/>
    </row>
    <row r="11" spans="1:9" x14ac:dyDescent="0.2">
      <c r="A11" s="596" t="s">
        <v>284</v>
      </c>
      <c r="B11" s="597" t="s">
        <v>285</v>
      </c>
      <c r="C11" s="598" t="s">
        <v>286</v>
      </c>
      <c r="D11" s="599"/>
      <c r="E11" s="600" t="s">
        <v>287</v>
      </c>
      <c r="F11" s="601" t="s">
        <v>288</v>
      </c>
    </row>
    <row r="12" spans="1:9" x14ac:dyDescent="0.2">
      <c r="A12" s="602" t="s">
        <v>289</v>
      </c>
      <c r="B12" s="603" t="s">
        <v>135</v>
      </c>
      <c r="C12" s="604">
        <f>IF('Input Data'!$E$23&lt;1,0,20%)</f>
        <v>0.2</v>
      </c>
      <c r="D12" s="605" t="s">
        <v>28</v>
      </c>
      <c r="E12" s="606">
        <f>IF('Input Data'!$E$23=1,'Input Data'!$D$24,1)</f>
        <v>1</v>
      </c>
      <c r="F12" s="607">
        <f>C12*E12</f>
        <v>0.2</v>
      </c>
    </row>
    <row r="13" spans="1:9" x14ac:dyDescent="0.2">
      <c r="A13" s="602" t="s">
        <v>290</v>
      </c>
      <c r="B13" s="603" t="s">
        <v>136</v>
      </c>
      <c r="C13" s="604">
        <f>IF('Input Data'!$E$23&lt;2,0,35%)</f>
        <v>0</v>
      </c>
      <c r="D13" s="605" t="s">
        <v>28</v>
      </c>
      <c r="E13" s="606">
        <f>IF('Input Data'!$E$23=2,'Input Data'!$D$24,1)</f>
        <v>1</v>
      </c>
      <c r="F13" s="607">
        <f>C13*E13+F12</f>
        <v>0.2</v>
      </c>
    </row>
    <row r="14" spans="1:9" ht="15.75" thickBot="1" x14ac:dyDescent="0.25">
      <c r="A14" s="608" t="s">
        <v>291</v>
      </c>
      <c r="B14" s="609" t="s">
        <v>137</v>
      </c>
      <c r="C14" s="610">
        <f>IF('Input Data'!$E$23&lt;3,0,20%)</f>
        <v>0</v>
      </c>
      <c r="D14" s="611" t="s">
        <v>28</v>
      </c>
      <c r="E14" s="612">
        <f>IF('Input Data'!$E$23=3,'Input Data'!$D$24,1)</f>
        <v>1</v>
      </c>
      <c r="F14" s="613">
        <f>C14*E14+F13</f>
        <v>0.2</v>
      </c>
    </row>
    <row r="15" spans="1:9" ht="15.75" thickBot="1" x14ac:dyDescent="0.25">
      <c r="A15" s="10"/>
      <c r="B15" s="10"/>
      <c r="C15" s="10"/>
      <c r="D15" s="10"/>
    </row>
    <row r="16" spans="1:9" ht="45.75" thickBot="1" x14ac:dyDescent="0.25">
      <c r="A16" s="548" t="s">
        <v>158</v>
      </c>
      <c r="B16" s="25" t="s">
        <v>139</v>
      </c>
      <c r="C16" s="167" t="s">
        <v>155</v>
      </c>
      <c r="D16" s="10"/>
      <c r="G16" s="10"/>
      <c r="H16" s="10"/>
      <c r="I16" s="10"/>
    </row>
    <row r="17" spans="1:9" ht="29.25" thickTop="1" x14ac:dyDescent="0.2">
      <c r="A17" s="549" t="s">
        <v>135</v>
      </c>
      <c r="B17" s="26">
        <v>0.2</v>
      </c>
      <c r="C17" s="164">
        <v>0.2</v>
      </c>
      <c r="D17" s="10"/>
      <c r="G17" s="10"/>
      <c r="H17" s="10"/>
      <c r="I17" s="10"/>
    </row>
    <row r="18" spans="1:9" ht="28.5" x14ac:dyDescent="0.2">
      <c r="A18" s="546" t="s">
        <v>136</v>
      </c>
      <c r="B18" s="27">
        <v>0.35</v>
      </c>
      <c r="C18" s="165">
        <v>0.55000000000000004</v>
      </c>
      <c r="D18" s="10"/>
      <c r="G18" s="10"/>
      <c r="H18" s="10"/>
      <c r="I18" s="10"/>
    </row>
    <row r="19" spans="1:9" ht="28.5" x14ac:dyDescent="0.2">
      <c r="A19" s="546" t="s">
        <v>137</v>
      </c>
      <c r="B19" s="27">
        <v>0.2</v>
      </c>
      <c r="C19" s="165">
        <v>0.75</v>
      </c>
      <c r="G19" s="10"/>
      <c r="H19" s="10"/>
      <c r="I19" s="10"/>
    </row>
    <row r="20" spans="1:9" x14ac:dyDescent="0.2">
      <c r="A20" s="546" t="s">
        <v>138</v>
      </c>
      <c r="B20" s="27">
        <v>0.2</v>
      </c>
      <c r="C20" s="165">
        <v>0.95</v>
      </c>
    </row>
    <row r="21" spans="1:9" ht="15.75" thickBot="1" x14ac:dyDescent="0.25">
      <c r="A21" s="547" t="s">
        <v>282</v>
      </c>
      <c r="B21" s="28">
        <v>0.05</v>
      </c>
      <c r="C21" s="166">
        <v>1</v>
      </c>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
    <mergeCell ref="B2:D2"/>
  </mergeCells>
  <phoneticPr fontId="79"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M43"/>
  <sheetViews>
    <sheetView zoomScale="75" zoomScaleNormal="75" zoomScaleSheetLayoutView="90"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0.33203125" customWidth="1"/>
    <col min="13" max="13" width="11.109375" customWidth="1"/>
  </cols>
  <sheetData>
    <row r="1" spans="1:13" ht="18" x14ac:dyDescent="0.2">
      <c r="A1" s="1024" t="s">
        <v>480</v>
      </c>
      <c r="B1" s="230"/>
      <c r="C1" s="231"/>
      <c r="D1" s="231"/>
      <c r="E1" s="359" t="s">
        <v>259</v>
      </c>
      <c r="F1" s="231"/>
      <c r="G1" s="232"/>
      <c r="H1" s="232"/>
      <c r="I1" s="232"/>
      <c r="J1" s="232"/>
      <c r="K1" s="232"/>
      <c r="L1" s="232"/>
      <c r="M1" s="232"/>
    </row>
    <row r="2" spans="1:13" x14ac:dyDescent="0.2">
      <c r="A2" s="1241" t="s">
        <v>246</v>
      </c>
      <c r="B2" s="1241"/>
      <c r="C2" s="1242"/>
      <c r="D2" s="1017">
        <f>'Input Data'!$D$19</f>
        <v>0</v>
      </c>
      <c r="E2" s="235" t="s">
        <v>245</v>
      </c>
      <c r="F2" s="1016">
        <f>'Input Data'!$D$5</f>
        <v>0</v>
      </c>
      <c r="G2" s="233"/>
      <c r="H2" s="1239" t="s">
        <v>121</v>
      </c>
      <c r="I2" s="1239"/>
      <c r="J2" s="1240"/>
      <c r="K2" s="234" t="str">
        <f>IF('Input Data'!D13&gt;0,"Y","N")</f>
        <v>N</v>
      </c>
      <c r="L2" s="232"/>
      <c r="M2" s="232"/>
    </row>
    <row r="3" spans="1:13" ht="15.75" thickBot="1" x14ac:dyDescent="0.25">
      <c r="A3" s="216"/>
      <c r="B3" s="216"/>
      <c r="C3" s="217"/>
      <c r="D3" s="217"/>
      <c r="E3" s="217"/>
      <c r="F3" s="218"/>
      <c r="G3" s="215"/>
      <c r="H3" s="215"/>
      <c r="I3" s="215"/>
      <c r="J3" s="215"/>
      <c r="K3" s="215"/>
      <c r="L3" s="215"/>
      <c r="M3" s="215"/>
    </row>
    <row r="4" spans="1:13" ht="65.25" thickTop="1" thickBot="1" x14ac:dyDescent="0.25">
      <c r="A4" s="227" t="s">
        <v>241</v>
      </c>
      <c r="B4" s="540" t="s">
        <v>9</v>
      </c>
      <c r="C4" s="224" t="s">
        <v>277</v>
      </c>
      <c r="D4" s="224" t="s">
        <v>278</v>
      </c>
      <c r="E4" s="440" t="s">
        <v>280</v>
      </c>
      <c r="F4" s="225" t="s">
        <v>279</v>
      </c>
      <c r="G4" s="226"/>
      <c r="H4" s="227" t="s">
        <v>241</v>
      </c>
      <c r="I4" s="540" t="s">
        <v>9</v>
      </c>
      <c r="J4" s="224" t="s">
        <v>277</v>
      </c>
      <c r="K4" s="224" t="s">
        <v>278</v>
      </c>
      <c r="L4" s="440" t="s">
        <v>280</v>
      </c>
      <c r="M4" s="225" t="s">
        <v>279</v>
      </c>
    </row>
    <row r="5" spans="1:13" ht="27" customHeight="1" thickTop="1" thickBot="1" x14ac:dyDescent="0.25">
      <c r="A5" s="222" t="s">
        <v>242</v>
      </c>
      <c r="B5" s="501"/>
      <c r="C5" s="623">
        <v>0</v>
      </c>
      <c r="D5" s="624">
        <f>IF($K$2="Y",((C5-E5)/1.14),C5)</f>
        <v>0</v>
      </c>
      <c r="E5" s="623">
        <v>0</v>
      </c>
      <c r="F5" s="625">
        <f>SUM(D5:E5)</f>
        <v>0</v>
      </c>
      <c r="G5" s="215"/>
      <c r="H5" s="229" t="s">
        <v>244</v>
      </c>
      <c r="I5" s="500"/>
      <c r="J5" s="628">
        <f>C42</f>
        <v>0</v>
      </c>
      <c r="K5" s="629">
        <f>D42</f>
        <v>0</v>
      </c>
      <c r="L5" s="628">
        <f>E42</f>
        <v>0</v>
      </c>
      <c r="M5" s="630">
        <f>SUM(K5:L5)</f>
        <v>0</v>
      </c>
    </row>
    <row r="6" spans="1:13" x14ac:dyDescent="0.2">
      <c r="A6" s="223">
        <f t="shared" ref="A6:A41" si="0">A5+1</f>
        <v>2</v>
      </c>
      <c r="B6" s="502"/>
      <c r="C6" s="623">
        <v>0</v>
      </c>
      <c r="D6" s="624">
        <f t="shared" ref="D6:D41" si="1">IF($K$2="Y",((C6-E6)/1.14),C6)</f>
        <v>0</v>
      </c>
      <c r="E6" s="623">
        <v>0</v>
      </c>
      <c r="F6" s="625">
        <f t="shared" ref="F6:F41" si="2">SUM(D6:E6)</f>
        <v>0</v>
      </c>
      <c r="G6" s="215"/>
      <c r="H6" s="228" t="s">
        <v>243</v>
      </c>
      <c r="I6" s="501"/>
      <c r="J6" s="631">
        <v>0</v>
      </c>
      <c r="K6" s="624">
        <f t="shared" ref="K6:K41" si="3">IF($K$2="Y",((J6-L6)/1.14),J6)</f>
        <v>0</v>
      </c>
      <c r="L6" s="631">
        <v>0</v>
      </c>
      <c r="M6" s="632">
        <f t="shared" ref="M6:M41" si="4">SUM(K6:L6)</f>
        <v>0</v>
      </c>
    </row>
    <row r="7" spans="1:13" x14ac:dyDescent="0.2">
      <c r="A7" s="223">
        <f t="shared" si="0"/>
        <v>3</v>
      </c>
      <c r="B7" s="502"/>
      <c r="C7" s="623">
        <v>0</v>
      </c>
      <c r="D7" s="624">
        <f t="shared" si="1"/>
        <v>0</v>
      </c>
      <c r="E7" s="623">
        <v>0</v>
      </c>
      <c r="F7" s="625">
        <f t="shared" si="2"/>
        <v>0</v>
      </c>
      <c r="G7" s="215"/>
      <c r="H7" s="223">
        <f t="shared" ref="H7:H41" si="5">H6+1</f>
        <v>39</v>
      </c>
      <c r="I7" s="502"/>
      <c r="J7" s="623">
        <v>0</v>
      </c>
      <c r="K7" s="624">
        <f t="shared" si="3"/>
        <v>0</v>
      </c>
      <c r="L7" s="623">
        <v>0</v>
      </c>
      <c r="M7" s="625">
        <f t="shared" si="4"/>
        <v>0</v>
      </c>
    </row>
    <row r="8" spans="1:13" x14ac:dyDescent="0.2">
      <c r="A8" s="223">
        <f t="shared" si="0"/>
        <v>4</v>
      </c>
      <c r="B8" s="502"/>
      <c r="C8" s="623">
        <v>0</v>
      </c>
      <c r="D8" s="624">
        <f t="shared" si="1"/>
        <v>0</v>
      </c>
      <c r="E8" s="623">
        <v>0</v>
      </c>
      <c r="F8" s="625">
        <f t="shared" si="2"/>
        <v>0</v>
      </c>
      <c r="G8" s="215"/>
      <c r="H8" s="223">
        <f t="shared" si="5"/>
        <v>40</v>
      </c>
      <c r="I8" s="502"/>
      <c r="J8" s="623">
        <v>0</v>
      </c>
      <c r="K8" s="624">
        <f t="shared" si="3"/>
        <v>0</v>
      </c>
      <c r="L8" s="623">
        <v>0</v>
      </c>
      <c r="M8" s="625">
        <f t="shared" si="4"/>
        <v>0</v>
      </c>
    </row>
    <row r="9" spans="1:13" x14ac:dyDescent="0.2">
      <c r="A9" s="223">
        <f t="shared" si="0"/>
        <v>5</v>
      </c>
      <c r="B9" s="502"/>
      <c r="C9" s="623">
        <v>0</v>
      </c>
      <c r="D9" s="624">
        <f t="shared" si="1"/>
        <v>0</v>
      </c>
      <c r="E9" s="623">
        <v>0</v>
      </c>
      <c r="F9" s="625">
        <f t="shared" si="2"/>
        <v>0</v>
      </c>
      <c r="G9" s="215"/>
      <c r="H9" s="223">
        <f t="shared" si="5"/>
        <v>41</v>
      </c>
      <c r="I9" s="502"/>
      <c r="J9" s="623">
        <v>0</v>
      </c>
      <c r="K9" s="624">
        <f t="shared" si="3"/>
        <v>0</v>
      </c>
      <c r="L9" s="623">
        <v>0</v>
      </c>
      <c r="M9" s="625">
        <f t="shared" si="4"/>
        <v>0</v>
      </c>
    </row>
    <row r="10" spans="1:13" x14ac:dyDescent="0.2">
      <c r="A10" s="223">
        <f t="shared" si="0"/>
        <v>6</v>
      </c>
      <c r="B10" s="502"/>
      <c r="C10" s="623">
        <v>0</v>
      </c>
      <c r="D10" s="624">
        <f t="shared" si="1"/>
        <v>0</v>
      </c>
      <c r="E10" s="623">
        <v>0</v>
      </c>
      <c r="F10" s="625">
        <f t="shared" si="2"/>
        <v>0</v>
      </c>
      <c r="G10" s="215"/>
      <c r="H10" s="223">
        <f t="shared" si="5"/>
        <v>42</v>
      </c>
      <c r="I10" s="502"/>
      <c r="J10" s="623">
        <v>0</v>
      </c>
      <c r="K10" s="624">
        <f t="shared" si="3"/>
        <v>0</v>
      </c>
      <c r="L10" s="623">
        <v>0</v>
      </c>
      <c r="M10" s="625">
        <f t="shared" si="4"/>
        <v>0</v>
      </c>
    </row>
    <row r="11" spans="1:13" x14ac:dyDescent="0.2">
      <c r="A11" s="223">
        <f t="shared" si="0"/>
        <v>7</v>
      </c>
      <c r="B11" s="502"/>
      <c r="C11" s="623">
        <v>0</v>
      </c>
      <c r="D11" s="624">
        <f t="shared" si="1"/>
        <v>0</v>
      </c>
      <c r="E11" s="623">
        <v>0</v>
      </c>
      <c r="F11" s="625">
        <f t="shared" si="2"/>
        <v>0</v>
      </c>
      <c r="G11" s="215"/>
      <c r="H11" s="223">
        <f t="shared" si="5"/>
        <v>43</v>
      </c>
      <c r="I11" s="502"/>
      <c r="J11" s="623">
        <v>0</v>
      </c>
      <c r="K11" s="624">
        <f t="shared" si="3"/>
        <v>0</v>
      </c>
      <c r="L11" s="623">
        <v>0</v>
      </c>
      <c r="M11" s="625">
        <f t="shared" si="4"/>
        <v>0</v>
      </c>
    </row>
    <row r="12" spans="1:13" x14ac:dyDescent="0.2">
      <c r="A12" s="223">
        <f t="shared" si="0"/>
        <v>8</v>
      </c>
      <c r="B12" s="502"/>
      <c r="C12" s="623">
        <v>0</v>
      </c>
      <c r="D12" s="624">
        <f t="shared" si="1"/>
        <v>0</v>
      </c>
      <c r="E12" s="623">
        <v>0</v>
      </c>
      <c r="F12" s="625">
        <f t="shared" si="2"/>
        <v>0</v>
      </c>
      <c r="G12" s="215"/>
      <c r="H12" s="223">
        <f t="shared" si="5"/>
        <v>44</v>
      </c>
      <c r="I12" s="502"/>
      <c r="J12" s="623">
        <v>0</v>
      </c>
      <c r="K12" s="624">
        <f t="shared" si="3"/>
        <v>0</v>
      </c>
      <c r="L12" s="623">
        <v>0</v>
      </c>
      <c r="M12" s="625">
        <f t="shared" si="4"/>
        <v>0</v>
      </c>
    </row>
    <row r="13" spans="1:13" x14ac:dyDescent="0.2">
      <c r="A13" s="223">
        <f t="shared" si="0"/>
        <v>9</v>
      </c>
      <c r="B13" s="502"/>
      <c r="C13" s="623">
        <v>0</v>
      </c>
      <c r="D13" s="624">
        <f t="shared" si="1"/>
        <v>0</v>
      </c>
      <c r="E13" s="623">
        <v>0</v>
      </c>
      <c r="F13" s="625">
        <f t="shared" si="2"/>
        <v>0</v>
      </c>
      <c r="G13" s="215"/>
      <c r="H13" s="223">
        <f t="shared" si="5"/>
        <v>45</v>
      </c>
      <c r="I13" s="502"/>
      <c r="J13" s="623">
        <v>0</v>
      </c>
      <c r="K13" s="624">
        <f t="shared" si="3"/>
        <v>0</v>
      </c>
      <c r="L13" s="623">
        <v>0</v>
      </c>
      <c r="M13" s="625">
        <f t="shared" si="4"/>
        <v>0</v>
      </c>
    </row>
    <row r="14" spans="1:13" x14ac:dyDescent="0.2">
      <c r="A14" s="223">
        <f t="shared" si="0"/>
        <v>10</v>
      </c>
      <c r="B14" s="502"/>
      <c r="C14" s="623">
        <v>0</v>
      </c>
      <c r="D14" s="624">
        <f t="shared" si="1"/>
        <v>0</v>
      </c>
      <c r="E14" s="623">
        <v>0</v>
      </c>
      <c r="F14" s="625">
        <f t="shared" si="2"/>
        <v>0</v>
      </c>
      <c r="G14" s="215"/>
      <c r="H14" s="223">
        <f t="shared" si="5"/>
        <v>46</v>
      </c>
      <c r="I14" s="502"/>
      <c r="J14" s="623">
        <v>0</v>
      </c>
      <c r="K14" s="624">
        <f t="shared" si="3"/>
        <v>0</v>
      </c>
      <c r="L14" s="623">
        <v>0</v>
      </c>
      <c r="M14" s="625">
        <f t="shared" si="4"/>
        <v>0</v>
      </c>
    </row>
    <row r="15" spans="1:13" x14ac:dyDescent="0.2">
      <c r="A15" s="223">
        <f t="shared" si="0"/>
        <v>11</v>
      </c>
      <c r="B15" s="502"/>
      <c r="C15" s="623">
        <v>0</v>
      </c>
      <c r="D15" s="624">
        <f t="shared" si="1"/>
        <v>0</v>
      </c>
      <c r="E15" s="623">
        <v>0</v>
      </c>
      <c r="F15" s="625">
        <f t="shared" si="2"/>
        <v>0</v>
      </c>
      <c r="G15" s="215"/>
      <c r="H15" s="223">
        <f t="shared" si="5"/>
        <v>47</v>
      </c>
      <c r="I15" s="502"/>
      <c r="J15" s="623">
        <v>0</v>
      </c>
      <c r="K15" s="624">
        <f t="shared" si="3"/>
        <v>0</v>
      </c>
      <c r="L15" s="623">
        <v>0</v>
      </c>
      <c r="M15" s="625">
        <f t="shared" si="4"/>
        <v>0</v>
      </c>
    </row>
    <row r="16" spans="1:13" x14ac:dyDescent="0.2">
      <c r="A16" s="223">
        <f t="shared" si="0"/>
        <v>12</v>
      </c>
      <c r="B16" s="502"/>
      <c r="C16" s="623">
        <v>0</v>
      </c>
      <c r="D16" s="624">
        <f t="shared" si="1"/>
        <v>0</v>
      </c>
      <c r="E16" s="623">
        <v>0</v>
      </c>
      <c r="F16" s="625">
        <f t="shared" si="2"/>
        <v>0</v>
      </c>
      <c r="G16" s="215"/>
      <c r="H16" s="223">
        <f t="shared" si="5"/>
        <v>48</v>
      </c>
      <c r="I16" s="502"/>
      <c r="J16" s="623">
        <v>0</v>
      </c>
      <c r="K16" s="624">
        <f t="shared" si="3"/>
        <v>0</v>
      </c>
      <c r="L16" s="623">
        <v>0</v>
      </c>
      <c r="M16" s="625">
        <f t="shared" si="4"/>
        <v>0</v>
      </c>
    </row>
    <row r="17" spans="1:13" x14ac:dyDescent="0.2">
      <c r="A17" s="223">
        <f t="shared" si="0"/>
        <v>13</v>
      </c>
      <c r="B17" s="502"/>
      <c r="C17" s="623">
        <v>0</v>
      </c>
      <c r="D17" s="624">
        <f t="shared" si="1"/>
        <v>0</v>
      </c>
      <c r="E17" s="623">
        <v>0</v>
      </c>
      <c r="F17" s="625">
        <f t="shared" si="2"/>
        <v>0</v>
      </c>
      <c r="G17" s="215"/>
      <c r="H17" s="223">
        <f t="shared" si="5"/>
        <v>49</v>
      </c>
      <c r="I17" s="502"/>
      <c r="J17" s="623">
        <v>0</v>
      </c>
      <c r="K17" s="624">
        <f t="shared" si="3"/>
        <v>0</v>
      </c>
      <c r="L17" s="623">
        <v>0</v>
      </c>
      <c r="M17" s="625">
        <f t="shared" si="4"/>
        <v>0</v>
      </c>
    </row>
    <row r="18" spans="1:13" x14ac:dyDescent="0.2">
      <c r="A18" s="223">
        <f t="shared" si="0"/>
        <v>14</v>
      </c>
      <c r="B18" s="502"/>
      <c r="C18" s="623">
        <v>0</v>
      </c>
      <c r="D18" s="624">
        <f t="shared" si="1"/>
        <v>0</v>
      </c>
      <c r="E18" s="623">
        <v>0</v>
      </c>
      <c r="F18" s="625">
        <f t="shared" si="2"/>
        <v>0</v>
      </c>
      <c r="G18" s="215"/>
      <c r="H18" s="223">
        <f t="shared" si="5"/>
        <v>50</v>
      </c>
      <c r="I18" s="502"/>
      <c r="J18" s="623">
        <v>0</v>
      </c>
      <c r="K18" s="624">
        <f t="shared" si="3"/>
        <v>0</v>
      </c>
      <c r="L18" s="623">
        <v>0</v>
      </c>
      <c r="M18" s="625">
        <f t="shared" si="4"/>
        <v>0</v>
      </c>
    </row>
    <row r="19" spans="1:13" x14ac:dyDescent="0.2">
      <c r="A19" s="223">
        <f t="shared" si="0"/>
        <v>15</v>
      </c>
      <c r="B19" s="502"/>
      <c r="C19" s="623">
        <v>0</v>
      </c>
      <c r="D19" s="624">
        <f t="shared" si="1"/>
        <v>0</v>
      </c>
      <c r="E19" s="623">
        <v>0</v>
      </c>
      <c r="F19" s="625">
        <f t="shared" si="2"/>
        <v>0</v>
      </c>
      <c r="G19" s="215"/>
      <c r="H19" s="223">
        <f t="shared" si="5"/>
        <v>51</v>
      </c>
      <c r="I19" s="502"/>
      <c r="J19" s="623">
        <v>0</v>
      </c>
      <c r="K19" s="624">
        <f t="shared" si="3"/>
        <v>0</v>
      </c>
      <c r="L19" s="623">
        <v>0</v>
      </c>
      <c r="M19" s="625">
        <f t="shared" si="4"/>
        <v>0</v>
      </c>
    </row>
    <row r="20" spans="1:13" x14ac:dyDescent="0.2">
      <c r="A20" s="223">
        <f t="shared" si="0"/>
        <v>16</v>
      </c>
      <c r="B20" s="502"/>
      <c r="C20" s="623">
        <v>0</v>
      </c>
      <c r="D20" s="624">
        <f t="shared" si="1"/>
        <v>0</v>
      </c>
      <c r="E20" s="623">
        <v>0</v>
      </c>
      <c r="F20" s="625">
        <f t="shared" si="2"/>
        <v>0</v>
      </c>
      <c r="G20" s="215"/>
      <c r="H20" s="223">
        <f t="shared" si="5"/>
        <v>52</v>
      </c>
      <c r="I20" s="502"/>
      <c r="J20" s="623">
        <v>0</v>
      </c>
      <c r="K20" s="624">
        <f t="shared" si="3"/>
        <v>0</v>
      </c>
      <c r="L20" s="623">
        <v>0</v>
      </c>
      <c r="M20" s="625">
        <f t="shared" si="4"/>
        <v>0</v>
      </c>
    </row>
    <row r="21" spans="1:13" x14ac:dyDescent="0.2">
      <c r="A21" s="223">
        <f t="shared" si="0"/>
        <v>17</v>
      </c>
      <c r="B21" s="502"/>
      <c r="C21" s="623">
        <v>0</v>
      </c>
      <c r="D21" s="624">
        <f t="shared" si="1"/>
        <v>0</v>
      </c>
      <c r="E21" s="623">
        <v>0</v>
      </c>
      <c r="F21" s="625">
        <f t="shared" si="2"/>
        <v>0</v>
      </c>
      <c r="G21" s="219"/>
      <c r="H21" s="223">
        <f t="shared" si="5"/>
        <v>53</v>
      </c>
      <c r="I21" s="502"/>
      <c r="J21" s="623">
        <v>0</v>
      </c>
      <c r="K21" s="624">
        <f t="shared" si="3"/>
        <v>0</v>
      </c>
      <c r="L21" s="623">
        <v>0</v>
      </c>
      <c r="M21" s="625">
        <f t="shared" si="4"/>
        <v>0</v>
      </c>
    </row>
    <row r="22" spans="1:13" x14ac:dyDescent="0.2">
      <c r="A22" s="223">
        <f t="shared" si="0"/>
        <v>18</v>
      </c>
      <c r="B22" s="502"/>
      <c r="C22" s="623">
        <v>0</v>
      </c>
      <c r="D22" s="624">
        <f t="shared" si="1"/>
        <v>0</v>
      </c>
      <c r="E22" s="623">
        <v>0</v>
      </c>
      <c r="F22" s="625">
        <f t="shared" si="2"/>
        <v>0</v>
      </c>
      <c r="G22" s="219"/>
      <c r="H22" s="223">
        <f t="shared" si="5"/>
        <v>54</v>
      </c>
      <c r="I22" s="502"/>
      <c r="J22" s="623">
        <v>0</v>
      </c>
      <c r="K22" s="624">
        <f t="shared" si="3"/>
        <v>0</v>
      </c>
      <c r="L22" s="623">
        <v>0</v>
      </c>
      <c r="M22" s="625">
        <f t="shared" si="4"/>
        <v>0</v>
      </c>
    </row>
    <row r="23" spans="1:13" x14ac:dyDescent="0.2">
      <c r="A23" s="223">
        <f t="shared" si="0"/>
        <v>19</v>
      </c>
      <c r="B23" s="502"/>
      <c r="C23" s="623">
        <v>0</v>
      </c>
      <c r="D23" s="624">
        <f t="shared" si="1"/>
        <v>0</v>
      </c>
      <c r="E23" s="623">
        <v>0</v>
      </c>
      <c r="F23" s="625">
        <f t="shared" si="2"/>
        <v>0</v>
      </c>
      <c r="G23" s="219"/>
      <c r="H23" s="223">
        <f t="shared" si="5"/>
        <v>55</v>
      </c>
      <c r="I23" s="502"/>
      <c r="J23" s="623">
        <v>0</v>
      </c>
      <c r="K23" s="624">
        <f t="shared" si="3"/>
        <v>0</v>
      </c>
      <c r="L23" s="623">
        <v>0</v>
      </c>
      <c r="M23" s="625">
        <f t="shared" si="4"/>
        <v>0</v>
      </c>
    </row>
    <row r="24" spans="1:13" x14ac:dyDescent="0.2">
      <c r="A24" s="223">
        <f t="shared" si="0"/>
        <v>20</v>
      </c>
      <c r="B24" s="502"/>
      <c r="C24" s="623">
        <v>0</v>
      </c>
      <c r="D24" s="624">
        <f t="shared" si="1"/>
        <v>0</v>
      </c>
      <c r="E24" s="623">
        <v>0</v>
      </c>
      <c r="F24" s="625">
        <f t="shared" si="2"/>
        <v>0</v>
      </c>
      <c r="G24" s="215"/>
      <c r="H24" s="223">
        <f t="shared" si="5"/>
        <v>56</v>
      </c>
      <c r="I24" s="502"/>
      <c r="J24" s="623">
        <v>0</v>
      </c>
      <c r="K24" s="624">
        <f t="shared" si="3"/>
        <v>0</v>
      </c>
      <c r="L24" s="623">
        <v>0</v>
      </c>
      <c r="M24" s="625">
        <f t="shared" si="4"/>
        <v>0</v>
      </c>
    </row>
    <row r="25" spans="1:13" x14ac:dyDescent="0.2">
      <c r="A25" s="223">
        <f t="shared" si="0"/>
        <v>21</v>
      </c>
      <c r="B25" s="502"/>
      <c r="C25" s="623">
        <v>0</v>
      </c>
      <c r="D25" s="624">
        <f t="shared" si="1"/>
        <v>0</v>
      </c>
      <c r="E25" s="623">
        <v>0</v>
      </c>
      <c r="F25" s="625">
        <f t="shared" si="2"/>
        <v>0</v>
      </c>
      <c r="G25" s="215"/>
      <c r="H25" s="223">
        <f t="shared" si="5"/>
        <v>57</v>
      </c>
      <c r="I25" s="502"/>
      <c r="J25" s="623">
        <v>0</v>
      </c>
      <c r="K25" s="624">
        <f t="shared" si="3"/>
        <v>0</v>
      </c>
      <c r="L25" s="623">
        <v>0</v>
      </c>
      <c r="M25" s="625">
        <f t="shared" si="4"/>
        <v>0</v>
      </c>
    </row>
    <row r="26" spans="1:13" x14ac:dyDescent="0.2">
      <c r="A26" s="223">
        <f t="shared" si="0"/>
        <v>22</v>
      </c>
      <c r="B26" s="502"/>
      <c r="C26" s="623">
        <v>0</v>
      </c>
      <c r="D26" s="624">
        <f t="shared" si="1"/>
        <v>0</v>
      </c>
      <c r="E26" s="623">
        <v>0</v>
      </c>
      <c r="F26" s="625">
        <f t="shared" si="2"/>
        <v>0</v>
      </c>
      <c r="G26" s="215"/>
      <c r="H26" s="223">
        <f t="shared" si="5"/>
        <v>58</v>
      </c>
      <c r="I26" s="502"/>
      <c r="J26" s="623">
        <v>0</v>
      </c>
      <c r="K26" s="624">
        <f t="shared" si="3"/>
        <v>0</v>
      </c>
      <c r="L26" s="623">
        <v>0</v>
      </c>
      <c r="M26" s="625">
        <f t="shared" si="4"/>
        <v>0</v>
      </c>
    </row>
    <row r="27" spans="1:13" x14ac:dyDescent="0.2">
      <c r="A27" s="223">
        <f t="shared" si="0"/>
        <v>23</v>
      </c>
      <c r="B27" s="502"/>
      <c r="C27" s="623">
        <v>0</v>
      </c>
      <c r="D27" s="624">
        <f t="shared" si="1"/>
        <v>0</v>
      </c>
      <c r="E27" s="623">
        <v>0</v>
      </c>
      <c r="F27" s="625">
        <f t="shared" si="2"/>
        <v>0</v>
      </c>
      <c r="G27" s="215"/>
      <c r="H27" s="223">
        <f t="shared" si="5"/>
        <v>59</v>
      </c>
      <c r="I27" s="502"/>
      <c r="J27" s="623">
        <v>0</v>
      </c>
      <c r="K27" s="624">
        <f t="shared" si="3"/>
        <v>0</v>
      </c>
      <c r="L27" s="623">
        <v>0</v>
      </c>
      <c r="M27" s="625">
        <f t="shared" si="4"/>
        <v>0</v>
      </c>
    </row>
    <row r="28" spans="1:13" x14ac:dyDescent="0.2">
      <c r="A28" s="223">
        <f t="shared" si="0"/>
        <v>24</v>
      </c>
      <c r="B28" s="502"/>
      <c r="C28" s="623">
        <v>0</v>
      </c>
      <c r="D28" s="624">
        <f t="shared" si="1"/>
        <v>0</v>
      </c>
      <c r="E28" s="623">
        <v>0</v>
      </c>
      <c r="F28" s="625">
        <f t="shared" si="2"/>
        <v>0</v>
      </c>
      <c r="G28" s="215"/>
      <c r="H28" s="223">
        <f t="shared" si="5"/>
        <v>60</v>
      </c>
      <c r="I28" s="502"/>
      <c r="J28" s="623">
        <v>0</v>
      </c>
      <c r="K28" s="624">
        <f t="shared" si="3"/>
        <v>0</v>
      </c>
      <c r="L28" s="623">
        <v>0</v>
      </c>
      <c r="M28" s="625">
        <f t="shared" si="4"/>
        <v>0</v>
      </c>
    </row>
    <row r="29" spans="1:13" x14ac:dyDescent="0.2">
      <c r="A29" s="223">
        <f t="shared" si="0"/>
        <v>25</v>
      </c>
      <c r="B29" s="502"/>
      <c r="C29" s="623">
        <v>0</v>
      </c>
      <c r="D29" s="624">
        <f t="shared" si="1"/>
        <v>0</v>
      </c>
      <c r="E29" s="623">
        <v>0</v>
      </c>
      <c r="F29" s="625">
        <f t="shared" si="2"/>
        <v>0</v>
      </c>
      <c r="G29" s="215"/>
      <c r="H29" s="223">
        <f t="shared" si="5"/>
        <v>61</v>
      </c>
      <c r="I29" s="502"/>
      <c r="J29" s="623">
        <v>0</v>
      </c>
      <c r="K29" s="624">
        <f t="shared" si="3"/>
        <v>0</v>
      </c>
      <c r="L29" s="623">
        <v>0</v>
      </c>
      <c r="M29" s="625">
        <f t="shared" si="4"/>
        <v>0</v>
      </c>
    </row>
    <row r="30" spans="1:13" x14ac:dyDescent="0.2">
      <c r="A30" s="223">
        <f t="shared" si="0"/>
        <v>26</v>
      </c>
      <c r="B30" s="502"/>
      <c r="C30" s="623">
        <v>0</v>
      </c>
      <c r="D30" s="624">
        <f t="shared" si="1"/>
        <v>0</v>
      </c>
      <c r="E30" s="623">
        <v>0</v>
      </c>
      <c r="F30" s="625">
        <f t="shared" si="2"/>
        <v>0</v>
      </c>
      <c r="G30" s="215"/>
      <c r="H30" s="223">
        <f t="shared" si="5"/>
        <v>62</v>
      </c>
      <c r="I30" s="502"/>
      <c r="J30" s="623">
        <v>0</v>
      </c>
      <c r="K30" s="624">
        <f t="shared" si="3"/>
        <v>0</v>
      </c>
      <c r="L30" s="623">
        <v>0</v>
      </c>
      <c r="M30" s="625">
        <f t="shared" si="4"/>
        <v>0</v>
      </c>
    </row>
    <row r="31" spans="1:13" x14ac:dyDescent="0.2">
      <c r="A31" s="223">
        <f t="shared" si="0"/>
        <v>27</v>
      </c>
      <c r="B31" s="502"/>
      <c r="C31" s="623">
        <v>0</v>
      </c>
      <c r="D31" s="624">
        <f t="shared" si="1"/>
        <v>0</v>
      </c>
      <c r="E31" s="623">
        <v>0</v>
      </c>
      <c r="F31" s="625">
        <f t="shared" si="2"/>
        <v>0</v>
      </c>
      <c r="G31" s="215"/>
      <c r="H31" s="223">
        <f t="shared" si="5"/>
        <v>63</v>
      </c>
      <c r="I31" s="502"/>
      <c r="J31" s="623">
        <v>0</v>
      </c>
      <c r="K31" s="624">
        <f t="shared" si="3"/>
        <v>0</v>
      </c>
      <c r="L31" s="623">
        <v>0</v>
      </c>
      <c r="M31" s="625">
        <f t="shared" si="4"/>
        <v>0</v>
      </c>
    </row>
    <row r="32" spans="1:13" x14ac:dyDescent="0.2">
      <c r="A32" s="223">
        <f t="shared" si="0"/>
        <v>28</v>
      </c>
      <c r="B32" s="502"/>
      <c r="C32" s="623">
        <v>0</v>
      </c>
      <c r="D32" s="624">
        <f t="shared" si="1"/>
        <v>0</v>
      </c>
      <c r="E32" s="623">
        <v>0</v>
      </c>
      <c r="F32" s="625">
        <f t="shared" si="2"/>
        <v>0</v>
      </c>
      <c r="G32" s="215"/>
      <c r="H32" s="223">
        <f t="shared" si="5"/>
        <v>64</v>
      </c>
      <c r="I32" s="502"/>
      <c r="J32" s="623">
        <v>0</v>
      </c>
      <c r="K32" s="624">
        <f t="shared" si="3"/>
        <v>0</v>
      </c>
      <c r="L32" s="623">
        <v>0</v>
      </c>
      <c r="M32" s="625">
        <f t="shared" si="4"/>
        <v>0</v>
      </c>
    </row>
    <row r="33" spans="1:13" x14ac:dyDescent="0.2">
      <c r="A33" s="223">
        <f t="shared" si="0"/>
        <v>29</v>
      </c>
      <c r="B33" s="502"/>
      <c r="C33" s="623">
        <v>0</v>
      </c>
      <c r="D33" s="624">
        <f t="shared" si="1"/>
        <v>0</v>
      </c>
      <c r="E33" s="623">
        <v>0</v>
      </c>
      <c r="F33" s="625">
        <f t="shared" si="2"/>
        <v>0</v>
      </c>
      <c r="G33" s="215"/>
      <c r="H33" s="223">
        <f t="shared" si="5"/>
        <v>65</v>
      </c>
      <c r="I33" s="502"/>
      <c r="J33" s="623">
        <v>0</v>
      </c>
      <c r="K33" s="624">
        <f t="shared" si="3"/>
        <v>0</v>
      </c>
      <c r="L33" s="623">
        <v>0</v>
      </c>
      <c r="M33" s="625">
        <f t="shared" si="4"/>
        <v>0</v>
      </c>
    </row>
    <row r="34" spans="1:13" x14ac:dyDescent="0.2">
      <c r="A34" s="223">
        <f t="shared" si="0"/>
        <v>30</v>
      </c>
      <c r="B34" s="502"/>
      <c r="C34" s="623">
        <v>0</v>
      </c>
      <c r="D34" s="624">
        <f t="shared" si="1"/>
        <v>0</v>
      </c>
      <c r="E34" s="623">
        <v>0</v>
      </c>
      <c r="F34" s="625">
        <f t="shared" si="2"/>
        <v>0</v>
      </c>
      <c r="G34" s="215"/>
      <c r="H34" s="223">
        <f t="shared" si="5"/>
        <v>66</v>
      </c>
      <c r="I34" s="502"/>
      <c r="J34" s="623">
        <v>0</v>
      </c>
      <c r="K34" s="624">
        <f t="shared" si="3"/>
        <v>0</v>
      </c>
      <c r="L34" s="623">
        <v>0</v>
      </c>
      <c r="M34" s="625">
        <f t="shared" si="4"/>
        <v>0</v>
      </c>
    </row>
    <row r="35" spans="1:13" x14ac:dyDescent="0.2">
      <c r="A35" s="223">
        <f t="shared" si="0"/>
        <v>31</v>
      </c>
      <c r="B35" s="502"/>
      <c r="C35" s="623">
        <v>0</v>
      </c>
      <c r="D35" s="624">
        <f t="shared" si="1"/>
        <v>0</v>
      </c>
      <c r="E35" s="623">
        <v>0</v>
      </c>
      <c r="F35" s="625">
        <f t="shared" si="2"/>
        <v>0</v>
      </c>
      <c r="G35" s="215"/>
      <c r="H35" s="223">
        <f t="shared" si="5"/>
        <v>67</v>
      </c>
      <c r="I35" s="502"/>
      <c r="J35" s="623">
        <v>0</v>
      </c>
      <c r="K35" s="624">
        <f t="shared" si="3"/>
        <v>0</v>
      </c>
      <c r="L35" s="623">
        <v>0</v>
      </c>
      <c r="M35" s="625">
        <f t="shared" si="4"/>
        <v>0</v>
      </c>
    </row>
    <row r="36" spans="1:13" x14ac:dyDescent="0.2">
      <c r="A36" s="223">
        <f t="shared" si="0"/>
        <v>32</v>
      </c>
      <c r="B36" s="502"/>
      <c r="C36" s="623">
        <v>0</v>
      </c>
      <c r="D36" s="624">
        <f t="shared" si="1"/>
        <v>0</v>
      </c>
      <c r="E36" s="623">
        <v>0</v>
      </c>
      <c r="F36" s="625">
        <f t="shared" si="2"/>
        <v>0</v>
      </c>
      <c r="G36" s="215"/>
      <c r="H36" s="223">
        <f t="shared" si="5"/>
        <v>68</v>
      </c>
      <c r="I36" s="502"/>
      <c r="J36" s="623">
        <v>0</v>
      </c>
      <c r="K36" s="624">
        <f t="shared" si="3"/>
        <v>0</v>
      </c>
      <c r="L36" s="623">
        <v>0</v>
      </c>
      <c r="M36" s="625">
        <f t="shared" si="4"/>
        <v>0</v>
      </c>
    </row>
    <row r="37" spans="1:13" x14ac:dyDescent="0.2">
      <c r="A37" s="223">
        <f t="shared" si="0"/>
        <v>33</v>
      </c>
      <c r="B37" s="502"/>
      <c r="C37" s="623">
        <v>0</v>
      </c>
      <c r="D37" s="624">
        <f t="shared" si="1"/>
        <v>0</v>
      </c>
      <c r="E37" s="623">
        <v>0</v>
      </c>
      <c r="F37" s="625">
        <f t="shared" si="2"/>
        <v>0</v>
      </c>
      <c r="G37" s="215"/>
      <c r="H37" s="223">
        <f t="shared" si="5"/>
        <v>69</v>
      </c>
      <c r="I37" s="502"/>
      <c r="J37" s="623">
        <v>0</v>
      </c>
      <c r="K37" s="624">
        <f t="shared" si="3"/>
        <v>0</v>
      </c>
      <c r="L37" s="623">
        <v>0</v>
      </c>
      <c r="M37" s="625">
        <f t="shared" si="4"/>
        <v>0</v>
      </c>
    </row>
    <row r="38" spans="1:13" x14ac:dyDescent="0.2">
      <c r="A38" s="223">
        <f t="shared" si="0"/>
        <v>34</v>
      </c>
      <c r="B38" s="502"/>
      <c r="C38" s="623">
        <v>0</v>
      </c>
      <c r="D38" s="624">
        <f t="shared" si="1"/>
        <v>0</v>
      </c>
      <c r="E38" s="623">
        <v>0</v>
      </c>
      <c r="F38" s="625">
        <f t="shared" si="2"/>
        <v>0</v>
      </c>
      <c r="G38" s="215"/>
      <c r="H38" s="223">
        <f t="shared" si="5"/>
        <v>70</v>
      </c>
      <c r="I38" s="502"/>
      <c r="J38" s="623">
        <v>0</v>
      </c>
      <c r="K38" s="624">
        <f t="shared" si="3"/>
        <v>0</v>
      </c>
      <c r="L38" s="623">
        <v>0</v>
      </c>
      <c r="M38" s="625">
        <f t="shared" si="4"/>
        <v>0</v>
      </c>
    </row>
    <row r="39" spans="1:13" x14ac:dyDescent="0.2">
      <c r="A39" s="223">
        <f t="shared" si="0"/>
        <v>35</v>
      </c>
      <c r="B39" s="502"/>
      <c r="C39" s="623">
        <v>0</v>
      </c>
      <c r="D39" s="624">
        <f t="shared" si="1"/>
        <v>0</v>
      </c>
      <c r="E39" s="623">
        <v>0</v>
      </c>
      <c r="F39" s="625">
        <f t="shared" si="2"/>
        <v>0</v>
      </c>
      <c r="G39" s="215"/>
      <c r="H39" s="223">
        <f t="shared" si="5"/>
        <v>71</v>
      </c>
      <c r="I39" s="502"/>
      <c r="J39" s="623">
        <v>0</v>
      </c>
      <c r="K39" s="624">
        <f t="shared" si="3"/>
        <v>0</v>
      </c>
      <c r="L39" s="623">
        <v>0</v>
      </c>
      <c r="M39" s="625">
        <f t="shared" si="4"/>
        <v>0</v>
      </c>
    </row>
    <row r="40" spans="1:13" x14ac:dyDescent="0.2">
      <c r="A40" s="223">
        <f t="shared" si="0"/>
        <v>36</v>
      </c>
      <c r="B40" s="502"/>
      <c r="C40" s="623">
        <v>0</v>
      </c>
      <c r="D40" s="624">
        <f t="shared" si="1"/>
        <v>0</v>
      </c>
      <c r="E40" s="623">
        <v>0</v>
      </c>
      <c r="F40" s="625">
        <f t="shared" si="2"/>
        <v>0</v>
      </c>
      <c r="G40" s="215"/>
      <c r="H40" s="223">
        <f t="shared" si="5"/>
        <v>72</v>
      </c>
      <c r="I40" s="502"/>
      <c r="J40" s="623">
        <v>0</v>
      </c>
      <c r="K40" s="624">
        <f t="shared" si="3"/>
        <v>0</v>
      </c>
      <c r="L40" s="623">
        <v>0</v>
      </c>
      <c r="M40" s="625">
        <f t="shared" si="4"/>
        <v>0</v>
      </c>
    </row>
    <row r="41" spans="1:13" ht="15.75" thickBot="1" x14ac:dyDescent="0.25">
      <c r="A41" s="223">
        <f t="shared" si="0"/>
        <v>37</v>
      </c>
      <c r="B41" s="502"/>
      <c r="C41" s="623">
        <v>0</v>
      </c>
      <c r="D41" s="624">
        <f t="shared" si="1"/>
        <v>0</v>
      </c>
      <c r="E41" s="623">
        <v>0</v>
      </c>
      <c r="F41" s="625">
        <f t="shared" si="2"/>
        <v>0</v>
      </c>
      <c r="G41" s="215"/>
      <c r="H41" s="223">
        <f t="shared" si="5"/>
        <v>73</v>
      </c>
      <c r="I41" s="502"/>
      <c r="J41" s="623">
        <v>0</v>
      </c>
      <c r="K41" s="624">
        <f t="shared" si="3"/>
        <v>0</v>
      </c>
      <c r="L41" s="623">
        <v>0</v>
      </c>
      <c r="M41" s="625">
        <f t="shared" si="4"/>
        <v>0</v>
      </c>
    </row>
    <row r="42" spans="1:13" ht="16.5" thickTop="1" thickBot="1" x14ac:dyDescent="0.25">
      <c r="A42" s="220" t="s">
        <v>7</v>
      </c>
      <c r="B42" s="499"/>
      <c r="C42" s="626">
        <f>SUM(C5:C41)</f>
        <v>0</v>
      </c>
      <c r="D42" s="626">
        <f>SUM(D5:D41)</f>
        <v>0</v>
      </c>
      <c r="E42" s="626">
        <f>SUM(E5:E41)</f>
        <v>0</v>
      </c>
      <c r="F42" s="627">
        <f>SUM(F5:F41)</f>
        <v>0</v>
      </c>
      <c r="G42" s="215"/>
      <c r="H42" s="220" t="s">
        <v>7</v>
      </c>
      <c r="I42" s="499"/>
      <c r="J42" s="626">
        <f>SUM(J5:J41)</f>
        <v>0</v>
      </c>
      <c r="K42" s="626">
        <f>SUM(K5:K41)</f>
        <v>0</v>
      </c>
      <c r="L42" s="626">
        <f>SUM(L5:L41)</f>
        <v>0</v>
      </c>
      <c r="M42" s="627">
        <f>SUM(M5:M41)</f>
        <v>0</v>
      </c>
    </row>
    <row r="43" spans="1:13" ht="15.75" thickTop="1" x14ac:dyDescent="0.2">
      <c r="A43" s="215"/>
      <c r="B43" s="215"/>
      <c r="C43" s="215"/>
      <c r="D43" s="215"/>
      <c r="E43" s="215"/>
      <c r="F43" s="221"/>
      <c r="G43" s="215"/>
      <c r="H43" s="215"/>
      <c r="I43" s="215"/>
      <c r="J43" s="215"/>
      <c r="K43" s="215"/>
      <c r="L43" s="215"/>
      <c r="M43" s="221"/>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H2:J2"/>
    <mergeCell ref="A2:C2"/>
  </mergeCells>
  <phoneticPr fontId="79" type="noConversion"/>
  <printOptions horizontalCentered="1"/>
  <pageMargins left="0.74803149606299213" right="0.74803149606299213" top="0.78740157480314965" bottom="0.78740157480314965" header="0.51181102362204722" footer="0.51181102362204722"/>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K6" sqref="K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69"/>
      <c r="B1" s="670"/>
      <c r="C1" s="670"/>
      <c r="D1" s="671" t="s">
        <v>293</v>
      </c>
      <c r="E1" s="672"/>
      <c r="F1" s="672"/>
      <c r="G1" s="670"/>
      <c r="H1" s="670"/>
      <c r="I1" s="670"/>
      <c r="J1" s="670"/>
      <c r="K1" s="670"/>
      <c r="L1" s="670"/>
      <c r="M1" s="673" t="s">
        <v>294</v>
      </c>
      <c r="N1" s="674"/>
      <c r="O1" s="673"/>
    </row>
    <row r="2" spans="1:15" x14ac:dyDescent="0.2">
      <c r="A2" s="675"/>
      <c r="B2" s="676"/>
      <c r="C2" s="677"/>
      <c r="D2" s="677" t="s">
        <v>295</v>
      </c>
      <c r="E2" s="677"/>
      <c r="F2" s="677"/>
      <c r="G2" s="677"/>
      <c r="H2" s="677"/>
      <c r="I2" s="677"/>
      <c r="J2" s="677"/>
      <c r="K2" s="677"/>
      <c r="L2" s="677"/>
      <c r="M2" s="677"/>
      <c r="N2" s="676" t="s">
        <v>296</v>
      </c>
      <c r="O2" s="678"/>
    </row>
    <row r="3" spans="1:15" x14ac:dyDescent="0.2">
      <c r="A3" s="675"/>
      <c r="B3" s="676"/>
      <c r="C3" s="677"/>
      <c r="D3" s="677"/>
      <c r="E3" s="677"/>
      <c r="F3" s="677"/>
      <c r="G3" s="677"/>
      <c r="H3" s="677"/>
      <c r="I3" s="677"/>
      <c r="J3" s="677"/>
      <c r="K3" s="677"/>
      <c r="L3" s="677"/>
      <c r="M3" s="677"/>
      <c r="N3" s="677"/>
      <c r="O3" s="678"/>
    </row>
    <row r="4" spans="1:15" x14ac:dyDescent="0.2">
      <c r="A4" s="675"/>
      <c r="B4" s="676"/>
      <c r="C4" s="677"/>
      <c r="D4" s="677"/>
      <c r="E4" s="679" t="s">
        <v>297</v>
      </c>
      <c r="F4" s="677"/>
      <c r="G4" s="677"/>
      <c r="H4" s="677"/>
      <c r="I4" s="680" t="s">
        <v>298</v>
      </c>
      <c r="J4" s="1053">
        <f>'Input Data'!$D$19</f>
        <v>0</v>
      </c>
      <c r="K4" s="677"/>
      <c r="L4" s="677"/>
      <c r="M4" s="681" t="s">
        <v>299</v>
      </c>
      <c r="N4" s="677"/>
      <c r="O4" s="682"/>
    </row>
    <row r="5" spans="1:15" x14ac:dyDescent="0.2">
      <c r="A5" s="675"/>
      <c r="B5" s="676"/>
      <c r="C5" s="677"/>
      <c r="D5" s="677"/>
      <c r="E5" s="1254" t="s">
        <v>300</v>
      </c>
      <c r="F5" s="1255"/>
      <c r="G5" s="1256">
        <v>0</v>
      </c>
      <c r="H5" s="1257"/>
      <c r="I5" s="677"/>
      <c r="J5" s="1054">
        <f>'Input Data'!$D$5</f>
        <v>0</v>
      </c>
      <c r="K5" s="677"/>
      <c r="L5" s="677"/>
      <c r="M5" s="681" t="s">
        <v>301</v>
      </c>
      <c r="N5" s="1258"/>
      <c r="O5" s="1259"/>
    </row>
    <row r="6" spans="1:15" x14ac:dyDescent="0.2">
      <c r="A6" s="683" t="s">
        <v>302</v>
      </c>
      <c r="B6" s="676"/>
      <c r="C6" s="684"/>
      <c r="D6" s="685" t="s">
        <v>298</v>
      </c>
      <c r="E6" s="686"/>
      <c r="F6" s="686"/>
      <c r="G6" s="686"/>
      <c r="H6" s="686"/>
      <c r="I6" s="686"/>
      <c r="J6" s="686"/>
      <c r="K6" s="686"/>
      <c r="L6" s="686"/>
      <c r="M6" s="686"/>
      <c r="N6" s="677"/>
      <c r="O6" s="678"/>
    </row>
    <row r="7" spans="1:15" x14ac:dyDescent="0.2">
      <c r="A7" s="683" t="s">
        <v>303</v>
      </c>
      <c r="B7" s="676"/>
      <c r="C7" s="680"/>
      <c r="D7" s="685" t="s">
        <v>298</v>
      </c>
      <c r="E7" s="686"/>
      <c r="F7" s="686"/>
      <c r="G7" s="686"/>
      <c r="H7" s="686"/>
      <c r="I7" s="686"/>
      <c r="J7" s="687"/>
      <c r="K7" s="686"/>
      <c r="L7" s="686"/>
      <c r="M7" s="686"/>
      <c r="N7" s="677"/>
      <c r="O7" s="678"/>
    </row>
    <row r="8" spans="1:15" x14ac:dyDescent="0.2">
      <c r="A8" s="675"/>
      <c r="B8" s="676"/>
      <c r="C8" s="677"/>
      <c r="D8" s="676"/>
      <c r="E8" s="676"/>
      <c r="F8" s="676"/>
      <c r="G8" s="676"/>
      <c r="H8" s="676"/>
      <c r="I8" s="676"/>
      <c r="J8" s="688"/>
      <c r="K8" s="676"/>
      <c r="L8" s="676"/>
      <c r="M8" s="676"/>
      <c r="N8" s="676"/>
      <c r="O8" s="678"/>
    </row>
    <row r="9" spans="1:15" x14ac:dyDescent="0.2">
      <c r="A9" s="683" t="s">
        <v>304</v>
      </c>
      <c r="B9" s="676"/>
      <c r="C9" s="685" t="s">
        <v>305</v>
      </c>
      <c r="D9" s="677"/>
      <c r="E9" s="677"/>
      <c r="F9" s="677"/>
      <c r="G9" s="677"/>
      <c r="H9" s="676"/>
      <c r="I9" s="676"/>
      <c r="J9" s="677"/>
      <c r="K9" s="677"/>
      <c r="L9" s="677"/>
      <c r="M9" s="677"/>
      <c r="N9" s="677"/>
      <c r="O9" s="678"/>
    </row>
    <row r="10" spans="1:15" x14ac:dyDescent="0.2">
      <c r="A10" s="689" t="s">
        <v>306</v>
      </c>
      <c r="B10" s="690"/>
      <c r="C10" s="691"/>
      <c r="D10" s="691"/>
      <c r="E10" s="691"/>
      <c r="F10" s="691"/>
      <c r="G10" s="691"/>
      <c r="H10" s="692" t="s">
        <v>307</v>
      </c>
      <c r="I10" s="693"/>
      <c r="J10" s="694" t="s">
        <v>308</v>
      </c>
      <c r="K10" s="695" t="s">
        <v>309</v>
      </c>
      <c r="L10" s="696"/>
      <c r="M10" s="697"/>
      <c r="N10" s="698" t="s">
        <v>310</v>
      </c>
      <c r="O10" s="699" t="s">
        <v>311</v>
      </c>
    </row>
    <row r="11" spans="1:15" x14ac:dyDescent="0.2">
      <c r="A11" s="700"/>
      <c r="B11" s="701"/>
      <c r="C11" s="702"/>
      <c r="D11" s="703" t="s">
        <v>312</v>
      </c>
      <c r="E11" s="704"/>
      <c r="F11" s="705" t="s">
        <v>313</v>
      </c>
      <c r="G11" s="706"/>
      <c r="H11" s="707" t="s">
        <v>314</v>
      </c>
      <c r="I11" s="676"/>
      <c r="J11" s="708" t="s">
        <v>315</v>
      </c>
      <c r="K11" s="709" t="s">
        <v>316</v>
      </c>
      <c r="L11" s="701" t="s">
        <v>317</v>
      </c>
      <c r="M11" s="694" t="s">
        <v>318</v>
      </c>
      <c r="N11" s="710" t="s">
        <v>319</v>
      </c>
      <c r="O11" s="711" t="s">
        <v>320</v>
      </c>
    </row>
    <row r="12" spans="1:15" x14ac:dyDescent="0.2">
      <c r="A12" s="712"/>
      <c r="B12" s="1260" t="s">
        <v>4</v>
      </c>
      <c r="C12" s="1261"/>
      <c r="D12" s="713" t="s">
        <v>321</v>
      </c>
      <c r="E12" s="714"/>
      <c r="F12" s="715" t="s">
        <v>321</v>
      </c>
      <c r="G12" s="714"/>
      <c r="H12" s="1260" t="s">
        <v>322</v>
      </c>
      <c r="I12" s="1262"/>
      <c r="J12" s="716" t="s">
        <v>323</v>
      </c>
      <c r="K12" s="717" t="s">
        <v>324</v>
      </c>
      <c r="L12" s="715" t="s">
        <v>325</v>
      </c>
      <c r="M12" s="718" t="s">
        <v>326</v>
      </c>
      <c r="N12" s="716" t="s">
        <v>327</v>
      </c>
      <c r="O12" s="719" t="s">
        <v>328</v>
      </c>
    </row>
    <row r="13" spans="1:15" x14ac:dyDescent="0.2">
      <c r="A13" s="720" t="s">
        <v>329</v>
      </c>
      <c r="B13" s="721"/>
      <c r="C13" s="722"/>
      <c r="D13" s="1263"/>
      <c r="E13" s="1264"/>
      <c r="F13" s="721"/>
      <c r="G13" s="722"/>
      <c r="H13" s="723"/>
      <c r="I13" s="724"/>
      <c r="J13" s="725"/>
      <c r="K13" s="726"/>
      <c r="L13" s="727"/>
      <c r="M13" s="728"/>
      <c r="N13" s="722"/>
      <c r="O13" s="729"/>
    </row>
    <row r="14" spans="1:15" x14ac:dyDescent="0.2">
      <c r="A14" s="730" t="s">
        <v>330</v>
      </c>
      <c r="B14" s="731"/>
      <c r="C14" s="732"/>
      <c r="D14" s="717"/>
      <c r="E14" s="733"/>
      <c r="F14" s="731"/>
      <c r="G14" s="732"/>
      <c r="H14" s="734"/>
      <c r="I14" s="735"/>
      <c r="J14" s="736"/>
      <c r="K14" s="737"/>
      <c r="L14" s="737"/>
      <c r="M14" s="738"/>
      <c r="N14" s="716"/>
      <c r="O14" s="739"/>
    </row>
    <row r="15" spans="1:15" x14ac:dyDescent="0.2">
      <c r="A15" s="740"/>
      <c r="B15" s="741"/>
      <c r="C15" s="676"/>
      <c r="D15" s="710"/>
      <c r="E15" s="742"/>
      <c r="F15" s="741"/>
      <c r="G15" s="676"/>
      <c r="H15" s="676"/>
      <c r="I15" s="676"/>
      <c r="J15" s="684" t="s">
        <v>331</v>
      </c>
      <c r="K15" s="710" t="s">
        <v>332</v>
      </c>
      <c r="L15" s="684" t="s">
        <v>333</v>
      </c>
      <c r="M15" s="710" t="s">
        <v>334</v>
      </c>
      <c r="N15" s="676"/>
      <c r="O15" s="743" t="s">
        <v>10</v>
      </c>
    </row>
    <row r="16" spans="1:15" ht="15.75" thickBot="1" x14ac:dyDescent="0.25">
      <c r="A16" s="675" t="s">
        <v>335</v>
      </c>
      <c r="B16" s="741"/>
      <c r="C16" s="676"/>
      <c r="D16" s="710"/>
      <c r="E16" s="742"/>
      <c r="F16" s="741"/>
      <c r="G16" s="676"/>
      <c r="H16" s="676"/>
      <c r="I16" s="676"/>
      <c r="J16" s="685" t="s">
        <v>336</v>
      </c>
      <c r="K16" s="676"/>
      <c r="L16" s="744"/>
      <c r="M16" s="685"/>
      <c r="N16" s="676"/>
      <c r="O16" s="745">
        <f>J13+J14+K13+K14+L13+L14+M13+M14</f>
        <v>0</v>
      </c>
    </row>
    <row r="17" spans="1:15" x14ac:dyDescent="0.2">
      <c r="A17" s="675" t="s">
        <v>337</v>
      </c>
      <c r="B17" s="741"/>
      <c r="C17" s="676"/>
      <c r="D17" s="710"/>
      <c r="E17" s="746"/>
      <c r="F17" s="741"/>
      <c r="G17" s="676"/>
      <c r="H17" s="676"/>
      <c r="I17" s="676"/>
      <c r="J17" s="710"/>
      <c r="K17" s="747"/>
      <c r="L17" s="748"/>
      <c r="M17" s="749"/>
      <c r="N17" s="750" t="s">
        <v>338</v>
      </c>
      <c r="O17" s="751" t="s">
        <v>10</v>
      </c>
    </row>
    <row r="18" spans="1:15" ht="15.75" thickBot="1" x14ac:dyDescent="0.25">
      <c r="A18" s="752" t="s">
        <v>339</v>
      </c>
      <c r="B18" s="753"/>
      <c r="C18" s="754"/>
      <c r="D18" s="755"/>
      <c r="E18" s="756"/>
      <c r="F18" s="753"/>
      <c r="G18" s="754"/>
      <c r="H18" s="754"/>
      <c r="I18" s="754"/>
      <c r="J18" s="755"/>
      <c r="K18" s="757" t="s">
        <v>340</v>
      </c>
      <c r="L18" s="756"/>
      <c r="M18" s="755"/>
      <c r="N18" s="758">
        <v>0</v>
      </c>
      <c r="O18" s="759"/>
    </row>
    <row r="19" spans="1:15" ht="15.75" thickTop="1" x14ac:dyDescent="0.2">
      <c r="A19" s="675"/>
      <c r="B19" s="741"/>
      <c r="C19" s="676"/>
      <c r="D19" s="710"/>
      <c r="E19" s="746"/>
      <c r="F19" s="741"/>
      <c r="G19" s="676"/>
      <c r="H19" s="676"/>
      <c r="I19" s="676"/>
      <c r="J19" s="710"/>
      <c r="K19" s="741"/>
      <c r="L19" s="746"/>
      <c r="M19" s="710"/>
      <c r="N19" s="710"/>
      <c r="O19" s="760"/>
    </row>
    <row r="20" spans="1:15" x14ac:dyDescent="0.2">
      <c r="A20" s="689" t="s">
        <v>341</v>
      </c>
      <c r="B20" s="691"/>
      <c r="C20" s="690"/>
      <c r="D20" s="691"/>
      <c r="E20" s="691"/>
      <c r="F20" s="691"/>
      <c r="G20" s="691"/>
      <c r="H20" s="691"/>
      <c r="I20" s="691"/>
      <c r="J20" s="691"/>
      <c r="K20" s="691"/>
      <c r="L20" s="691"/>
      <c r="M20" s="691"/>
      <c r="N20" s="691"/>
      <c r="O20" s="761"/>
    </row>
    <row r="21" spans="1:15" x14ac:dyDescent="0.2">
      <c r="A21" s="762"/>
      <c r="B21" s="690" t="s">
        <v>342</v>
      </c>
      <c r="C21" s="732"/>
      <c r="D21" s="691"/>
      <c r="E21" s="691"/>
      <c r="F21" s="691"/>
      <c r="G21" s="691"/>
      <c r="H21" s="763"/>
      <c r="I21" s="690" t="s">
        <v>343</v>
      </c>
      <c r="J21" s="691"/>
      <c r="K21" s="690"/>
      <c r="L21" s="691"/>
      <c r="M21" s="764" t="s">
        <v>344</v>
      </c>
      <c r="N21" s="695"/>
      <c r="O21" s="765"/>
    </row>
    <row r="22" spans="1:15" x14ac:dyDescent="0.2">
      <c r="A22" s="766" t="s">
        <v>345</v>
      </c>
      <c r="B22" s="714"/>
      <c r="C22" s="767"/>
      <c r="D22" s="768" t="s">
        <v>346</v>
      </c>
      <c r="E22" s="714"/>
      <c r="F22" s="716"/>
      <c r="G22" s="716"/>
      <c r="H22" s="769" t="s">
        <v>347</v>
      </c>
      <c r="I22" s="691"/>
      <c r="J22" s="691"/>
      <c r="K22" s="770" t="s">
        <v>348</v>
      </c>
      <c r="L22" s="691"/>
      <c r="M22" s="771" t="s">
        <v>349</v>
      </c>
      <c r="N22" s="772" t="s">
        <v>340</v>
      </c>
      <c r="O22" s="773"/>
    </row>
    <row r="23" spans="1:15" x14ac:dyDescent="0.2">
      <c r="A23" s="730" t="s">
        <v>324</v>
      </c>
      <c r="B23" s="768" t="s">
        <v>4</v>
      </c>
      <c r="C23" s="714"/>
      <c r="D23" s="768" t="s">
        <v>324</v>
      </c>
      <c r="E23" s="714"/>
      <c r="F23" s="774" t="s">
        <v>4</v>
      </c>
      <c r="G23" s="716"/>
      <c r="H23" s="1243" t="s">
        <v>324</v>
      </c>
      <c r="I23" s="1244"/>
      <c r="J23" s="774" t="s">
        <v>4</v>
      </c>
      <c r="K23" s="774" t="s">
        <v>324</v>
      </c>
      <c r="L23" s="774" t="s">
        <v>4</v>
      </c>
      <c r="M23" s="775" t="s">
        <v>324</v>
      </c>
      <c r="N23" s="776" t="s">
        <v>338</v>
      </c>
      <c r="O23" s="777" t="s">
        <v>350</v>
      </c>
    </row>
    <row r="24" spans="1:15" x14ac:dyDescent="0.2">
      <c r="A24" s="778"/>
      <c r="B24" s="779"/>
      <c r="C24" s="686"/>
      <c r="D24" s="780"/>
      <c r="E24" s="781"/>
      <c r="F24" s="779"/>
      <c r="G24" s="686"/>
      <c r="H24" s="782"/>
      <c r="I24" s="783"/>
      <c r="J24" s="784"/>
      <c r="K24" s="779"/>
      <c r="L24" s="784"/>
      <c r="M24" s="785"/>
      <c r="N24" s="786"/>
      <c r="O24" s="787"/>
    </row>
    <row r="25" spans="1:15" x14ac:dyDescent="0.2">
      <c r="A25" s="778"/>
      <c r="B25" s="779"/>
      <c r="C25" s="686"/>
      <c r="D25" s="780"/>
      <c r="E25" s="781"/>
      <c r="F25" s="779"/>
      <c r="G25" s="686"/>
      <c r="H25" s="782"/>
      <c r="I25" s="783"/>
      <c r="J25" s="784"/>
      <c r="K25" s="779"/>
      <c r="L25" s="784"/>
      <c r="M25" s="785"/>
      <c r="N25" s="786"/>
      <c r="O25" s="787"/>
    </row>
    <row r="26" spans="1:15" x14ac:dyDescent="0.2">
      <c r="A26" s="788"/>
      <c r="B26" s="731"/>
      <c r="C26" s="732"/>
      <c r="D26" s="789"/>
      <c r="E26" s="790"/>
      <c r="F26" s="731"/>
      <c r="G26" s="732"/>
      <c r="H26" s="782"/>
      <c r="I26" s="735"/>
      <c r="J26" s="791"/>
      <c r="K26" s="731"/>
      <c r="L26" s="791"/>
      <c r="M26" s="792"/>
      <c r="N26" s="716"/>
      <c r="O26" s="793"/>
    </row>
    <row r="27" spans="1:15" ht="15.75" thickBot="1" x14ac:dyDescent="0.25">
      <c r="A27" s="794"/>
      <c r="B27" s="795"/>
      <c r="C27" s="795"/>
      <c r="D27" s="795"/>
      <c r="E27" s="795"/>
      <c r="F27" s="795"/>
      <c r="G27" s="795"/>
      <c r="H27" s="796"/>
      <c r="I27" s="795"/>
      <c r="J27" s="795"/>
      <c r="K27" s="795"/>
      <c r="L27" s="797" t="s">
        <v>351</v>
      </c>
      <c r="M27" s="798"/>
      <c r="N27" s="799"/>
      <c r="O27" s="800"/>
    </row>
    <row r="28" spans="1:15" ht="15.75" thickTop="1" x14ac:dyDescent="0.2">
      <c r="A28" s="675"/>
      <c r="B28" s="676"/>
      <c r="C28" s="677"/>
      <c r="D28" s="677"/>
      <c r="E28" s="677"/>
      <c r="F28" s="677"/>
      <c r="G28" s="677"/>
      <c r="H28" s="685"/>
      <c r="I28" s="676"/>
      <c r="J28" s="684"/>
      <c r="K28" s="710"/>
      <c r="L28" s="684"/>
      <c r="M28" s="710"/>
      <c r="N28" s="676"/>
      <c r="O28" s="678"/>
    </row>
    <row r="29" spans="1:15" x14ac:dyDescent="0.2">
      <c r="A29" s="683" t="s">
        <v>352</v>
      </c>
      <c r="B29" s="676"/>
      <c r="C29" s="732"/>
      <c r="D29" s="677"/>
      <c r="E29" s="677"/>
      <c r="F29" s="677"/>
      <c r="G29" s="677"/>
      <c r="H29" s="677"/>
      <c r="I29" s="677"/>
      <c r="J29" s="677"/>
      <c r="K29" s="677"/>
      <c r="L29" s="677"/>
      <c r="M29" s="677"/>
      <c r="N29" s="677"/>
      <c r="O29" s="678"/>
    </row>
    <row r="30" spans="1:15" x14ac:dyDescent="0.2">
      <c r="A30" s="689" t="s">
        <v>353</v>
      </c>
      <c r="B30" s="690"/>
      <c r="C30" s="732"/>
      <c r="D30" s="691"/>
      <c r="E30" s="691"/>
      <c r="F30" s="691"/>
      <c r="G30" s="801"/>
      <c r="H30" s="676"/>
      <c r="I30" s="677"/>
      <c r="J30" s="770" t="s">
        <v>354</v>
      </c>
      <c r="K30" s="802"/>
      <c r="L30" s="691"/>
      <c r="M30" s="691"/>
      <c r="N30" s="691"/>
      <c r="O30" s="803"/>
    </row>
    <row r="31" spans="1:15" x14ac:dyDescent="0.2">
      <c r="A31" s="766" t="s">
        <v>355</v>
      </c>
      <c r="B31" s="714"/>
      <c r="C31" s="804"/>
      <c r="D31" s="679" t="s">
        <v>356</v>
      </c>
      <c r="E31" s="677"/>
      <c r="F31" s="805" t="s">
        <v>357</v>
      </c>
      <c r="G31" s="806"/>
      <c r="H31" s="676"/>
      <c r="I31" s="677"/>
      <c r="J31" s="770" t="s">
        <v>358</v>
      </c>
      <c r="K31" s="691"/>
      <c r="L31" s="691"/>
      <c r="M31" s="691"/>
      <c r="N31" s="691"/>
      <c r="O31" s="807" t="s">
        <v>359</v>
      </c>
    </row>
    <row r="32" spans="1:15" x14ac:dyDescent="0.2">
      <c r="A32" s="730" t="s">
        <v>338</v>
      </c>
      <c r="B32" s="808" t="s">
        <v>360</v>
      </c>
      <c r="C32" s="809"/>
      <c r="D32" s="810" t="s">
        <v>5</v>
      </c>
      <c r="E32" s="714"/>
      <c r="F32" s="811" t="s">
        <v>361</v>
      </c>
      <c r="G32" s="735"/>
      <c r="H32" s="710"/>
      <c r="I32" s="677"/>
      <c r="J32" s="811" t="s">
        <v>362</v>
      </c>
      <c r="K32" s="732"/>
      <c r="L32" s="812"/>
      <c r="M32" s="813"/>
      <c r="N32" s="813"/>
      <c r="O32" s="814"/>
    </row>
    <row r="33" spans="1:15" x14ac:dyDescent="0.2">
      <c r="A33" s="815">
        <v>0</v>
      </c>
      <c r="B33" s="816"/>
      <c r="C33" s="817"/>
      <c r="D33" s="818"/>
      <c r="E33" s="819" t="s">
        <v>363</v>
      </c>
      <c r="F33" s="820">
        <f>A33*D33</f>
        <v>0</v>
      </c>
      <c r="G33" s="724"/>
      <c r="H33" s="710"/>
      <c r="I33" s="677"/>
      <c r="J33" s="694" t="s">
        <v>7</v>
      </c>
      <c r="K33" s="694" t="s">
        <v>7</v>
      </c>
      <c r="L33" s="694" t="s">
        <v>364</v>
      </c>
      <c r="M33" s="821" t="s">
        <v>7</v>
      </c>
      <c r="N33" s="821" t="s">
        <v>365</v>
      </c>
      <c r="O33" s="822" t="s">
        <v>366</v>
      </c>
    </row>
    <row r="34" spans="1:15" x14ac:dyDescent="0.2">
      <c r="A34" s="823">
        <v>0</v>
      </c>
      <c r="B34" s="824" t="s">
        <v>367</v>
      </c>
      <c r="C34" s="825"/>
      <c r="D34" s="826"/>
      <c r="E34" s="827" t="s">
        <v>363</v>
      </c>
      <c r="F34" s="828">
        <f>A34*D34</f>
        <v>0</v>
      </c>
      <c r="G34" s="783"/>
      <c r="H34" s="676"/>
      <c r="I34" s="677"/>
      <c r="J34" s="718" t="s">
        <v>368</v>
      </c>
      <c r="K34" s="718" t="s">
        <v>369</v>
      </c>
      <c r="L34" s="718" t="s">
        <v>370</v>
      </c>
      <c r="M34" s="776" t="s">
        <v>350</v>
      </c>
      <c r="N34" s="776" t="s">
        <v>5</v>
      </c>
      <c r="O34" s="829" t="s">
        <v>361</v>
      </c>
    </row>
    <row r="35" spans="1:15" x14ac:dyDescent="0.2">
      <c r="A35" s="830"/>
      <c r="B35" s="831">
        <v>0</v>
      </c>
      <c r="C35" s="832" t="s">
        <v>371</v>
      </c>
      <c r="D35" s="833"/>
      <c r="E35" s="834" t="s">
        <v>372</v>
      </c>
      <c r="F35" s="835">
        <f>B35*D35</f>
        <v>0</v>
      </c>
      <c r="G35" s="832"/>
      <c r="H35" s="676"/>
      <c r="I35" s="677"/>
      <c r="J35" s="836"/>
      <c r="K35" s="837"/>
      <c r="L35" s="838"/>
      <c r="M35" s="839"/>
      <c r="N35" s="840"/>
      <c r="O35" s="841"/>
    </row>
    <row r="36" spans="1:15" x14ac:dyDescent="0.2">
      <c r="A36" s="842" t="s">
        <v>367</v>
      </c>
      <c r="B36" s="843">
        <v>0</v>
      </c>
      <c r="C36" s="732" t="s">
        <v>371</v>
      </c>
      <c r="D36" s="844"/>
      <c r="E36" s="845" t="s">
        <v>372</v>
      </c>
      <c r="F36" s="846">
        <f>B36*D36</f>
        <v>0</v>
      </c>
      <c r="G36" s="735"/>
      <c r="H36" s="676"/>
      <c r="I36" s="677"/>
      <c r="J36" s="736">
        <f>M27</f>
        <v>0</v>
      </c>
      <c r="K36" s="847" t="s">
        <v>373</v>
      </c>
      <c r="L36" s="736"/>
      <c r="M36" s="738">
        <f>J36-L36</f>
        <v>0</v>
      </c>
      <c r="N36" s="848"/>
      <c r="O36" s="849">
        <f>M36*N36</f>
        <v>0</v>
      </c>
    </row>
    <row r="37" spans="1:15" ht="15.75" thickBot="1" x14ac:dyDescent="0.25">
      <c r="A37" s="850"/>
      <c r="B37" s="851"/>
      <c r="C37" s="851"/>
      <c r="D37" s="852" t="s">
        <v>374</v>
      </c>
      <c r="E37" s="853"/>
      <c r="F37" s="854">
        <f>SUM(F33:F36)</f>
        <v>0</v>
      </c>
      <c r="G37" s="855"/>
      <c r="H37" s="754"/>
      <c r="I37" s="754"/>
      <c r="J37" s="856"/>
      <c r="K37" s="851"/>
      <c r="L37" s="851"/>
      <c r="M37" s="852" t="s">
        <v>375</v>
      </c>
      <c r="N37" s="754"/>
      <c r="O37" s="857">
        <f>SUM(O35:O36)</f>
        <v>0</v>
      </c>
    </row>
    <row r="38" spans="1:15" ht="15.75" thickTop="1" x14ac:dyDescent="0.2">
      <c r="A38" s="675"/>
      <c r="B38" s="676"/>
      <c r="C38" s="677"/>
      <c r="D38" s="685"/>
      <c r="E38" s="676"/>
      <c r="F38" s="858"/>
      <c r="G38" s="676"/>
      <c r="H38" s="677"/>
      <c r="I38" s="677"/>
      <c r="J38" s="677"/>
      <c r="K38" s="677"/>
      <c r="L38" s="677"/>
      <c r="M38" s="677"/>
      <c r="N38" s="677"/>
      <c r="O38" s="678"/>
    </row>
    <row r="39" spans="1:15" x14ac:dyDescent="0.2">
      <c r="A39" s="683" t="s">
        <v>376</v>
      </c>
      <c r="B39" s="685"/>
      <c r="C39" s="732"/>
      <c r="D39" s="677"/>
      <c r="E39" s="677"/>
      <c r="F39" s="859"/>
      <c r="G39" s="677"/>
      <c r="H39" s="677"/>
      <c r="I39" s="677"/>
      <c r="J39" s="677"/>
      <c r="K39" s="732"/>
      <c r="L39" s="677"/>
      <c r="M39" s="677"/>
      <c r="N39" s="677"/>
      <c r="O39" s="678"/>
    </row>
    <row r="40" spans="1:15" x14ac:dyDescent="0.2">
      <c r="A40" s="860" t="s">
        <v>54</v>
      </c>
      <c r="B40" s="861" t="s">
        <v>377</v>
      </c>
      <c r="C40" s="862"/>
      <c r="D40" s="703" t="s">
        <v>378</v>
      </c>
      <c r="E40" s="702"/>
      <c r="F40" s="692"/>
      <c r="G40" s="863"/>
      <c r="H40" s="861"/>
      <c r="I40" s="863"/>
      <c r="J40" s="864" t="s">
        <v>61</v>
      </c>
      <c r="K40" s="865" t="s">
        <v>379</v>
      </c>
      <c r="L40" s="864" t="s">
        <v>5</v>
      </c>
      <c r="M40" s="1245" t="s">
        <v>380</v>
      </c>
      <c r="N40" s="1246"/>
      <c r="O40" s="866" t="s">
        <v>8</v>
      </c>
    </row>
    <row r="41" spans="1:15" x14ac:dyDescent="0.2">
      <c r="A41" s="730" t="s">
        <v>55</v>
      </c>
      <c r="B41" s="768" t="s">
        <v>381</v>
      </c>
      <c r="C41" s="714"/>
      <c r="D41" s="768" t="s">
        <v>381</v>
      </c>
      <c r="E41" s="714"/>
      <c r="F41" s="768" t="s">
        <v>382</v>
      </c>
      <c r="G41" s="714"/>
      <c r="H41" s="867" t="s">
        <v>7</v>
      </c>
      <c r="I41" s="810" t="s">
        <v>359</v>
      </c>
      <c r="J41" s="774" t="s">
        <v>14</v>
      </c>
      <c r="K41" s="768" t="s">
        <v>383</v>
      </c>
      <c r="L41" s="774" t="s">
        <v>384</v>
      </c>
      <c r="M41" s="774" t="s">
        <v>385</v>
      </c>
      <c r="N41" s="774" t="s">
        <v>386</v>
      </c>
      <c r="O41" s="829" t="s">
        <v>387</v>
      </c>
    </row>
    <row r="42" spans="1:15" x14ac:dyDescent="0.2">
      <c r="A42" s="868" t="s">
        <v>388</v>
      </c>
      <c r="B42" s="695"/>
      <c r="C42" s="862"/>
      <c r="D42" s="695"/>
      <c r="E42" s="862"/>
      <c r="F42" s="695"/>
      <c r="G42" s="862"/>
      <c r="H42" s="869"/>
      <c r="I42" s="862"/>
      <c r="J42" s="709"/>
      <c r="K42" s="709"/>
      <c r="L42" s="870"/>
      <c r="M42" s="871"/>
      <c r="N42" s="695"/>
      <c r="O42" s="872"/>
    </row>
    <row r="43" spans="1:15" x14ac:dyDescent="0.2">
      <c r="A43" s="873" t="s">
        <v>389</v>
      </c>
      <c r="B43" s="874"/>
      <c r="C43" s="686" t="s">
        <v>359</v>
      </c>
      <c r="D43" s="874"/>
      <c r="E43" s="686" t="s">
        <v>359</v>
      </c>
      <c r="F43" s="874"/>
      <c r="G43" s="686" t="s">
        <v>359</v>
      </c>
      <c r="H43" s="875">
        <f>B43+D43+F43</f>
        <v>0</v>
      </c>
      <c r="I43" s="686" t="s">
        <v>359</v>
      </c>
      <c r="J43" s="780" t="s">
        <v>390</v>
      </c>
      <c r="K43" s="780"/>
      <c r="L43" s="876"/>
      <c r="M43" s="877">
        <v>0.14000000000000001</v>
      </c>
      <c r="N43" s="878"/>
      <c r="O43" s="879">
        <f>H43*L43/100+N43/(1+M43)</f>
        <v>0</v>
      </c>
    </row>
    <row r="44" spans="1:15" x14ac:dyDescent="0.2">
      <c r="A44" s="880"/>
      <c r="B44" s="734"/>
      <c r="C44" s="732"/>
      <c r="D44" s="734"/>
      <c r="E44" s="732"/>
      <c r="F44" s="734"/>
      <c r="G44" s="732"/>
      <c r="H44" s="881"/>
      <c r="I44" s="732"/>
      <c r="J44" s="717" t="s">
        <v>391</v>
      </c>
      <c r="K44" s="717"/>
      <c r="L44" s="882"/>
      <c r="M44" s="883"/>
      <c r="N44" s="884">
        <f>N43/1.14</f>
        <v>0</v>
      </c>
      <c r="O44" s="885"/>
    </row>
    <row r="45" spans="1:15" ht="15.75" thickBot="1" x14ac:dyDescent="0.25">
      <c r="A45" s="850"/>
      <c r="B45" s="851"/>
      <c r="C45" s="851"/>
      <c r="D45" s="851"/>
      <c r="E45" s="851"/>
      <c r="F45" s="851"/>
      <c r="G45" s="851"/>
      <c r="H45" s="886"/>
      <c r="I45" s="851"/>
      <c r="J45" s="851"/>
      <c r="K45" s="887"/>
      <c r="L45" s="795"/>
      <c r="M45" s="852" t="s">
        <v>392</v>
      </c>
      <c r="N45" s="853"/>
      <c r="O45" s="888">
        <f>SUM(O42:O44)</f>
        <v>0</v>
      </c>
    </row>
    <row r="46" spans="1:15" ht="15.75" thickTop="1" x14ac:dyDescent="0.2">
      <c r="A46" s="675"/>
      <c r="B46" s="676"/>
      <c r="C46" s="676"/>
      <c r="D46" s="676"/>
      <c r="E46" s="676"/>
      <c r="F46" s="676"/>
      <c r="G46" s="676"/>
      <c r="H46" s="676"/>
      <c r="I46" s="676"/>
      <c r="J46" s="676"/>
      <c r="K46" s="676"/>
      <c r="L46" s="676"/>
      <c r="M46" s="676"/>
      <c r="N46" s="676"/>
      <c r="O46" s="678"/>
    </row>
    <row r="47" spans="1:15" ht="15.75" thickBot="1" x14ac:dyDescent="0.25">
      <c r="A47" s="889" t="s">
        <v>393</v>
      </c>
      <c r="B47" s="890"/>
      <c r="C47" s="891"/>
      <c r="D47" s="891"/>
      <c r="E47" s="891"/>
      <c r="F47" s="891"/>
      <c r="G47" s="891"/>
      <c r="H47" s="891"/>
      <c r="I47" s="891"/>
      <c r="J47" s="891"/>
      <c r="K47" s="891"/>
      <c r="L47" s="891"/>
      <c r="M47" s="891"/>
      <c r="N47" s="754"/>
      <c r="O47" s="678"/>
    </row>
    <row r="48" spans="1:15" ht="16.5" thickTop="1" thickBot="1" x14ac:dyDescent="0.25">
      <c r="A48" s="892" t="s">
        <v>4</v>
      </c>
      <c r="B48" s="893"/>
      <c r="C48" s="893"/>
      <c r="D48" s="1247" t="s">
        <v>394</v>
      </c>
      <c r="E48" s="1248"/>
      <c r="F48" s="1249"/>
      <c r="G48" s="894"/>
      <c r="H48" s="895" t="s">
        <v>395</v>
      </c>
      <c r="I48" s="894"/>
      <c r="J48" s="896"/>
      <c r="K48" s="897"/>
      <c r="L48" s="1247" t="s">
        <v>69</v>
      </c>
      <c r="M48" s="1250"/>
      <c r="N48" s="1251"/>
      <c r="O48" s="898" t="s">
        <v>8</v>
      </c>
    </row>
    <row r="49" spans="1:15" x14ac:dyDescent="0.2">
      <c r="A49" s="899"/>
      <c r="B49" s="900"/>
      <c r="C49" s="900"/>
      <c r="D49" s="901" t="s">
        <v>396</v>
      </c>
      <c r="E49" s="900"/>
      <c r="F49" s="902"/>
      <c r="G49" s="903"/>
      <c r="H49" s="904"/>
      <c r="I49" s="904"/>
      <c r="J49" s="904"/>
      <c r="K49" s="905"/>
      <c r="L49" s="903"/>
      <c r="M49" s="906"/>
      <c r="N49" s="907"/>
      <c r="O49" s="908">
        <v>0</v>
      </c>
    </row>
    <row r="50" spans="1:15" ht="15.75" thickBot="1" x14ac:dyDescent="0.25">
      <c r="A50" s="909"/>
      <c r="B50" s="910"/>
      <c r="C50" s="891"/>
      <c r="D50" s="911"/>
      <c r="E50" s="891"/>
      <c r="F50" s="912"/>
      <c r="G50" s="911"/>
      <c r="H50" s="891"/>
      <c r="I50" s="891"/>
      <c r="J50" s="891"/>
      <c r="K50" s="912"/>
      <c r="L50" s="913"/>
      <c r="M50" s="853"/>
      <c r="N50" s="855"/>
      <c r="O50" s="914"/>
    </row>
    <row r="51" spans="1:15" ht="15.75" thickTop="1" x14ac:dyDescent="0.2">
      <c r="A51" s="675"/>
      <c r="B51" s="676"/>
      <c r="C51" s="676"/>
      <c r="D51" s="676"/>
      <c r="E51" s="676"/>
      <c r="F51" s="676"/>
      <c r="G51" s="676"/>
      <c r="H51" s="676"/>
      <c r="I51" s="676"/>
      <c r="J51" s="676"/>
      <c r="K51" s="676"/>
      <c r="L51" s="676"/>
      <c r="M51" s="676"/>
      <c r="N51" s="676"/>
      <c r="O51" s="678"/>
    </row>
    <row r="52" spans="1:15" x14ac:dyDescent="0.2">
      <c r="A52" s="915" t="s">
        <v>397</v>
      </c>
      <c r="B52" s="732"/>
      <c r="C52" s="732"/>
      <c r="D52" s="732"/>
      <c r="E52" s="732"/>
      <c r="F52" s="732"/>
      <c r="G52" s="732"/>
      <c r="H52" s="732"/>
      <c r="I52" s="732"/>
      <c r="J52" s="732"/>
      <c r="K52" s="732"/>
      <c r="L52" s="732"/>
      <c r="M52" s="732"/>
      <c r="N52" s="732"/>
      <c r="O52" s="916"/>
    </row>
    <row r="53" spans="1:15" x14ac:dyDescent="0.2">
      <c r="A53" s="766" t="s">
        <v>4</v>
      </c>
      <c r="B53" s="810"/>
      <c r="C53" s="714"/>
      <c r="D53" s="734"/>
      <c r="E53" s="812" t="s">
        <v>398</v>
      </c>
      <c r="F53" s="732"/>
      <c r="G53" s="732"/>
      <c r="H53" s="732"/>
      <c r="I53" s="732"/>
      <c r="J53" s="734"/>
      <c r="K53" s="812" t="s">
        <v>69</v>
      </c>
      <c r="L53" s="732"/>
      <c r="M53" s="732"/>
      <c r="N53" s="917" t="s">
        <v>7</v>
      </c>
      <c r="O53" s="829" t="s">
        <v>8</v>
      </c>
    </row>
    <row r="54" spans="1:15" x14ac:dyDescent="0.2">
      <c r="A54" s="675"/>
      <c r="B54" s="677"/>
      <c r="C54" s="677"/>
      <c r="D54" s="707"/>
      <c r="E54" s="677"/>
      <c r="F54" s="677"/>
      <c r="G54" s="918"/>
      <c r="H54" s="677"/>
      <c r="I54" s="677"/>
      <c r="J54" s="707"/>
      <c r="K54" s="677"/>
      <c r="L54" s="677"/>
      <c r="M54" s="677"/>
      <c r="N54" s="883"/>
      <c r="O54" s="919"/>
    </row>
    <row r="55" spans="1:15" x14ac:dyDescent="0.2">
      <c r="A55" s="920"/>
      <c r="B55" s="714"/>
      <c r="C55" s="714"/>
      <c r="D55" s="713"/>
      <c r="E55" s="767"/>
      <c r="F55" s="767"/>
      <c r="G55" s="767"/>
      <c r="H55" s="767"/>
      <c r="I55" s="767"/>
      <c r="J55" s="717"/>
      <c r="K55" s="767"/>
      <c r="L55" s="732"/>
      <c r="M55" s="732"/>
      <c r="N55" s="776">
        <v>4</v>
      </c>
      <c r="O55" s="921">
        <v>0</v>
      </c>
    </row>
    <row r="56" spans="1:15" x14ac:dyDescent="0.2">
      <c r="A56" s="922" t="s">
        <v>399</v>
      </c>
      <c r="B56" s="923"/>
      <c r="C56" s="732"/>
      <c r="D56" s="707"/>
      <c r="E56" s="924"/>
      <c r="F56" s="924"/>
      <c r="G56" s="706"/>
      <c r="H56" s="706"/>
      <c r="I56" s="706"/>
      <c r="J56" s="695"/>
      <c r="K56" s="706"/>
      <c r="L56" s="706"/>
      <c r="M56" s="862"/>
      <c r="N56" s="871"/>
      <c r="O56" s="866" t="s">
        <v>400</v>
      </c>
    </row>
    <row r="57" spans="1:15" x14ac:dyDescent="0.2">
      <c r="A57" s="730" t="s">
        <v>401</v>
      </c>
      <c r="B57" s="768" t="s">
        <v>330</v>
      </c>
      <c r="C57" s="714"/>
      <c r="D57" s="768" t="s">
        <v>342</v>
      </c>
      <c r="E57" s="714"/>
      <c r="F57" s="714"/>
      <c r="G57" s="714"/>
      <c r="H57" s="714"/>
      <c r="I57" s="714"/>
      <c r="J57" s="811" t="s">
        <v>402</v>
      </c>
      <c r="K57" s="925"/>
      <c r="L57" s="925"/>
      <c r="M57" s="925"/>
      <c r="N57" s="776" t="s">
        <v>7</v>
      </c>
      <c r="O57" s="829" t="s">
        <v>403</v>
      </c>
    </row>
    <row r="58" spans="1:15" x14ac:dyDescent="0.2">
      <c r="A58" s="823"/>
      <c r="B58" s="926"/>
      <c r="C58" s="927"/>
      <c r="D58" s="874"/>
      <c r="E58" s="686"/>
      <c r="F58" s="686"/>
      <c r="G58" s="686"/>
      <c r="H58" s="686"/>
      <c r="I58" s="686"/>
      <c r="J58" s="874"/>
      <c r="K58" s="686"/>
      <c r="L58" s="686"/>
      <c r="M58" s="686"/>
      <c r="N58" s="928" t="s">
        <v>404</v>
      </c>
      <c r="O58" s="929">
        <v>0</v>
      </c>
    </row>
    <row r="59" spans="1:15" x14ac:dyDescent="0.2">
      <c r="A59" s="930"/>
      <c r="B59" s="715"/>
      <c r="C59" s="714"/>
      <c r="D59" s="931" t="s">
        <v>405</v>
      </c>
      <c r="E59" s="932" t="s">
        <v>406</v>
      </c>
      <c r="F59" s="767"/>
      <c r="G59" s="767"/>
      <c r="H59" s="767"/>
      <c r="I59" s="767"/>
      <c r="J59" s="713" t="s">
        <v>407</v>
      </c>
      <c r="K59" s="767"/>
      <c r="L59" s="767"/>
      <c r="M59" s="767"/>
      <c r="N59" s="718" t="s">
        <v>408</v>
      </c>
      <c r="O59" s="933">
        <v>0</v>
      </c>
    </row>
    <row r="60" spans="1:15" x14ac:dyDescent="0.2">
      <c r="A60" s="934"/>
      <c r="B60" s="935"/>
      <c r="C60" s="936"/>
      <c r="D60" s="936"/>
      <c r="E60" s="936"/>
      <c r="F60" s="936"/>
      <c r="G60" s="936"/>
      <c r="H60" s="936"/>
      <c r="I60" s="936"/>
      <c r="J60" s="937" t="s">
        <v>409</v>
      </c>
      <c r="K60" s="691"/>
      <c r="L60" s="691"/>
      <c r="M60" s="691"/>
      <c r="N60" s="917" t="s">
        <v>408</v>
      </c>
      <c r="O60" s="938">
        <f>O59</f>
        <v>0</v>
      </c>
    </row>
    <row r="61" spans="1:15" ht="15.75" thickBot="1" x14ac:dyDescent="0.25">
      <c r="A61" s="850"/>
      <c r="B61" s="851"/>
      <c r="C61" s="851"/>
      <c r="D61" s="851"/>
      <c r="E61" s="851"/>
      <c r="F61" s="851"/>
      <c r="G61" s="851"/>
      <c r="H61" s="851"/>
      <c r="I61" s="939"/>
      <c r="J61" s="940" t="s">
        <v>410</v>
      </c>
      <c r="K61" s="754"/>
      <c r="L61" s="754"/>
      <c r="M61" s="754"/>
      <c r="N61" s="754"/>
      <c r="O61" s="941">
        <f>O58+O55+O45+O37+F37</f>
        <v>0</v>
      </c>
    </row>
    <row r="62" spans="1:15" ht="15.75" thickTop="1" x14ac:dyDescent="0.2"/>
    <row r="63" spans="1:15" x14ac:dyDescent="0.2">
      <c r="A63" s="942" t="s">
        <v>411</v>
      </c>
      <c r="B63" s="1252" t="s">
        <v>412</v>
      </c>
      <c r="C63" s="1253"/>
      <c r="D63" s="1253"/>
      <c r="E63" s="1253"/>
      <c r="F63" s="1253"/>
      <c r="G63" s="1253"/>
      <c r="H63" s="1253"/>
      <c r="I63" s="1253"/>
      <c r="J63" s="1253"/>
      <c r="K63" s="1253"/>
      <c r="L63" s="1253"/>
      <c r="M63" s="1253"/>
      <c r="N63" s="1253"/>
      <c r="O63" s="1253"/>
    </row>
    <row r="64" spans="1:15" x14ac:dyDescent="0.2">
      <c r="A64" s="943"/>
      <c r="B64" s="944"/>
      <c r="J64" s="945"/>
    </row>
    <row r="65" spans="1:15" x14ac:dyDescent="0.2">
      <c r="A65" s="943"/>
      <c r="B65" s="1252" t="s">
        <v>413</v>
      </c>
      <c r="C65" s="1253"/>
      <c r="D65" s="1253"/>
      <c r="E65" s="1253"/>
      <c r="F65" s="1253"/>
      <c r="G65" s="1253"/>
      <c r="H65" s="1253"/>
      <c r="I65" s="1253"/>
      <c r="J65" s="1253"/>
      <c r="K65" s="1253"/>
      <c r="L65" s="1253"/>
      <c r="M65" s="1253"/>
      <c r="N65" s="1253"/>
      <c r="O65" s="1253"/>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62"/>
  <sheetViews>
    <sheetView zoomScale="90" zoomScaleNormal="90" zoomScaleSheetLayoutView="90" workbookViewId="0">
      <selection activeCell="A4" sqref="A4"/>
    </sheetView>
  </sheetViews>
  <sheetFormatPr defaultRowHeight="15" x14ac:dyDescent="0.2"/>
  <cols>
    <col min="1" max="1" width="11.21875" bestFit="1" customWidth="1"/>
    <col min="2" max="2" width="14.77734375" customWidth="1"/>
    <col min="3" max="3" width="10.88671875" customWidth="1"/>
    <col min="4" max="4" width="14.109375" customWidth="1"/>
    <col min="5" max="5" width="18.109375" customWidth="1"/>
    <col min="6" max="6" width="7.5546875" customWidth="1"/>
    <col min="7" max="7" width="7.44140625" customWidth="1"/>
    <col min="8" max="8" width="14.6640625" customWidth="1"/>
    <col min="9" max="9" width="10.44140625" customWidth="1"/>
    <col min="10" max="10" width="17.21875" bestFit="1" customWidth="1"/>
  </cols>
  <sheetData>
    <row r="1" spans="1:9" ht="25.5" customHeight="1" thickTop="1" x14ac:dyDescent="0.2">
      <c r="A1" s="1025" t="s">
        <v>52</v>
      </c>
      <c r="B1" s="259"/>
      <c r="C1" s="259"/>
      <c r="D1" s="259"/>
      <c r="E1" s="259"/>
      <c r="F1" s="259"/>
      <c r="G1" s="259"/>
      <c r="H1" s="259"/>
      <c r="I1" s="260"/>
    </row>
    <row r="2" spans="1:9" ht="24" customHeight="1" x14ac:dyDescent="0.2">
      <c r="A2" s="421" t="s">
        <v>259</v>
      </c>
      <c r="B2" s="170"/>
      <c r="C2" s="170"/>
      <c r="D2" s="170"/>
      <c r="E2" s="379" t="s">
        <v>263</v>
      </c>
      <c r="F2" s="170"/>
      <c r="G2" s="170"/>
      <c r="H2" s="170"/>
      <c r="I2" s="200"/>
    </row>
    <row r="3" spans="1:9" ht="24" customHeight="1" x14ac:dyDescent="0.2">
      <c r="A3" s="421"/>
      <c r="B3" s="204" t="s">
        <v>38</v>
      </c>
      <c r="C3" s="1017">
        <f>'Input Data'!$D$19</f>
        <v>0</v>
      </c>
      <c r="D3" s="240"/>
      <c r="E3" s="240"/>
      <c r="F3" s="240"/>
      <c r="G3" s="1023" t="s">
        <v>146</v>
      </c>
      <c r="H3" s="1016">
        <f>'Input Data'!$D$5</f>
        <v>0</v>
      </c>
      <c r="I3" s="200"/>
    </row>
    <row r="4" spans="1:9" ht="15.75" thickBot="1" x14ac:dyDescent="0.25">
      <c r="A4" s="261"/>
      <c r="I4" s="1027"/>
    </row>
    <row r="5" spans="1:9" ht="16.5" thickTop="1" x14ac:dyDescent="0.2">
      <c r="A5" s="484" t="s">
        <v>143</v>
      </c>
      <c r="B5" s="423"/>
      <c r="C5" s="423"/>
      <c r="D5" s="423"/>
      <c r="E5" s="423"/>
      <c r="F5" s="423"/>
      <c r="G5" s="423"/>
      <c r="H5" s="423"/>
      <c r="I5" s="424"/>
    </row>
    <row r="6" spans="1:9" ht="28.5" x14ac:dyDescent="0.2">
      <c r="A6" s="323" t="s">
        <v>53</v>
      </c>
      <c r="B6" s="364" t="s">
        <v>48</v>
      </c>
      <c r="C6" s="364" t="s">
        <v>30</v>
      </c>
      <c r="D6" s="364" t="s">
        <v>54</v>
      </c>
      <c r="E6" s="364" t="s">
        <v>55</v>
      </c>
      <c r="F6" s="364" t="s">
        <v>56</v>
      </c>
      <c r="G6" s="364" t="s">
        <v>267</v>
      </c>
      <c r="H6" s="364" t="s">
        <v>5</v>
      </c>
      <c r="I6" s="425" t="s">
        <v>51</v>
      </c>
    </row>
    <row r="7" spans="1:9" x14ac:dyDescent="0.2">
      <c r="A7" s="426"/>
      <c r="B7" s="365"/>
      <c r="C7" s="365"/>
      <c r="D7" s="365"/>
      <c r="E7" s="365"/>
      <c r="F7" s="503"/>
      <c r="G7" s="1028">
        <f>IF('Input Data'!$H$32&lt;'Input Data'!$H$25,F7,F7-2)</f>
        <v>0</v>
      </c>
      <c r="H7" s="1031"/>
      <c r="I7" s="1032">
        <f t="shared" ref="I7:I16" si="0">G7*H7</f>
        <v>0</v>
      </c>
    </row>
    <row r="8" spans="1:9" x14ac:dyDescent="0.2">
      <c r="A8" s="427"/>
      <c r="B8" s="366"/>
      <c r="C8" s="366"/>
      <c r="D8" s="366"/>
      <c r="E8" s="366"/>
      <c r="F8" s="504"/>
      <c r="G8" s="1029">
        <f>IF('Input Data'!$H$32&lt;'Input Data'!$H$25,F8,F8-2)</f>
        <v>0</v>
      </c>
      <c r="H8" s="1033"/>
      <c r="I8" s="1034">
        <f t="shared" si="0"/>
        <v>0</v>
      </c>
    </row>
    <row r="9" spans="1:9" x14ac:dyDescent="0.2">
      <c r="A9" s="427"/>
      <c r="B9" s="366"/>
      <c r="C9" s="366"/>
      <c r="D9" s="366"/>
      <c r="E9" s="366"/>
      <c r="F9" s="504"/>
      <c r="G9" s="1029">
        <f>IF('Input Data'!$H$32&lt;'Input Data'!$H$25,F9,F9-2)</f>
        <v>0</v>
      </c>
      <c r="H9" s="1033"/>
      <c r="I9" s="1034">
        <f t="shared" si="0"/>
        <v>0</v>
      </c>
    </row>
    <row r="10" spans="1:9" x14ac:dyDescent="0.2">
      <c r="A10" s="427"/>
      <c r="B10" s="366"/>
      <c r="C10" s="366"/>
      <c r="D10" s="366"/>
      <c r="E10" s="366"/>
      <c r="F10" s="504"/>
      <c r="G10" s="1029">
        <f>IF('Input Data'!$H$32&lt;'Input Data'!$H$25,F10,F10-2)</f>
        <v>0</v>
      </c>
      <c r="H10" s="1033"/>
      <c r="I10" s="1034">
        <f t="shared" si="0"/>
        <v>0</v>
      </c>
    </row>
    <row r="11" spans="1:9" x14ac:dyDescent="0.2">
      <c r="A11" s="427"/>
      <c r="B11" s="366"/>
      <c r="C11" s="366"/>
      <c r="D11" s="366"/>
      <c r="E11" s="366"/>
      <c r="F11" s="504"/>
      <c r="G11" s="1029">
        <f>IF('Input Data'!$H$32&lt;'Input Data'!$H$25,F11,F11-2)</f>
        <v>0</v>
      </c>
      <c r="H11" s="1033"/>
      <c r="I11" s="1034">
        <f t="shared" si="0"/>
        <v>0</v>
      </c>
    </row>
    <row r="12" spans="1:9" x14ac:dyDescent="0.2">
      <c r="A12" s="427"/>
      <c r="B12" s="366"/>
      <c r="C12" s="366"/>
      <c r="D12" s="366"/>
      <c r="E12" s="366"/>
      <c r="F12" s="504"/>
      <c r="G12" s="1029">
        <f>IF('Input Data'!$H$32&lt;'Input Data'!$H$25,F12,F12-2)</f>
        <v>0</v>
      </c>
      <c r="H12" s="1033"/>
      <c r="I12" s="1034">
        <f t="shared" si="0"/>
        <v>0</v>
      </c>
    </row>
    <row r="13" spans="1:9" x14ac:dyDescent="0.2">
      <c r="A13" s="427"/>
      <c r="B13" s="366"/>
      <c r="C13" s="366"/>
      <c r="D13" s="366"/>
      <c r="E13" s="366"/>
      <c r="F13" s="504"/>
      <c r="G13" s="1029">
        <f>IF('Input Data'!$H$32&lt;'Input Data'!$H$25,F13,F13-2)</f>
        <v>0</v>
      </c>
      <c r="H13" s="1033"/>
      <c r="I13" s="1034">
        <f t="shared" si="0"/>
        <v>0</v>
      </c>
    </row>
    <row r="14" spans="1:9" x14ac:dyDescent="0.2">
      <c r="A14" s="427"/>
      <c r="B14" s="366"/>
      <c r="C14" s="366"/>
      <c r="D14" s="366"/>
      <c r="E14" s="366"/>
      <c r="F14" s="504"/>
      <c r="G14" s="1029">
        <f>IF('Input Data'!$H$32&lt;'Input Data'!$H$25,F14,F14-2)</f>
        <v>0</v>
      </c>
      <c r="H14" s="1033"/>
      <c r="I14" s="1034">
        <f t="shared" si="0"/>
        <v>0</v>
      </c>
    </row>
    <row r="15" spans="1:9" x14ac:dyDescent="0.2">
      <c r="A15" s="427"/>
      <c r="B15" s="366"/>
      <c r="C15" s="366"/>
      <c r="D15" s="366"/>
      <c r="E15" s="366"/>
      <c r="F15" s="504"/>
      <c r="G15" s="1029">
        <f>IF('Input Data'!$H$32&lt;'Input Data'!$H$25,F15,F15-2)</f>
        <v>0</v>
      </c>
      <c r="H15" s="1033"/>
      <c r="I15" s="1034">
        <f t="shared" si="0"/>
        <v>0</v>
      </c>
    </row>
    <row r="16" spans="1:9" ht="15.75" thickBot="1" x14ac:dyDescent="0.25">
      <c r="A16" s="428"/>
      <c r="B16" s="367"/>
      <c r="C16" s="367"/>
      <c r="D16" s="367"/>
      <c r="E16" s="367"/>
      <c r="F16" s="505"/>
      <c r="G16" s="1030">
        <f>IF('Input Data'!$H$32&lt;'Input Data'!$H$25,F16,F16-2)</f>
        <v>0</v>
      </c>
      <c r="H16" s="1035"/>
      <c r="I16" s="1036">
        <f t="shared" si="0"/>
        <v>0</v>
      </c>
    </row>
    <row r="17" spans="1:9" ht="15.75" thickBot="1" x14ac:dyDescent="0.25">
      <c r="A17" s="429"/>
      <c r="B17" s="430"/>
      <c r="C17" s="430"/>
      <c r="D17" s="430"/>
      <c r="E17" s="430"/>
      <c r="F17" s="430"/>
      <c r="G17" s="430"/>
      <c r="H17" s="1037" t="s">
        <v>262</v>
      </c>
      <c r="I17" s="1038">
        <f>SUM(I7:I16)</f>
        <v>0</v>
      </c>
    </row>
    <row r="18" spans="1:9" ht="16.5" thickTop="1" thickBot="1" x14ac:dyDescent="0.25">
      <c r="A18" s="249"/>
      <c r="B18" s="287"/>
      <c r="C18" s="287"/>
      <c r="D18" s="287"/>
      <c r="E18" s="287"/>
      <c r="F18" s="287"/>
      <c r="G18" s="287"/>
      <c r="H18" s="287"/>
      <c r="I18" s="422"/>
    </row>
    <row r="19" spans="1:9" ht="16.5" thickTop="1" x14ac:dyDescent="0.2">
      <c r="A19" s="484" t="s">
        <v>57</v>
      </c>
      <c r="B19" s="431"/>
      <c r="C19" s="431"/>
      <c r="D19" s="431"/>
      <c r="E19" s="431"/>
      <c r="F19" s="431"/>
      <c r="G19" s="431"/>
      <c r="H19" s="431"/>
      <c r="I19" s="432"/>
    </row>
    <row r="20" spans="1:9" x14ac:dyDescent="0.2">
      <c r="A20" s="262" t="s">
        <v>58</v>
      </c>
      <c r="B20" s="282" t="s">
        <v>59</v>
      </c>
      <c r="C20" s="282"/>
      <c r="D20" s="282"/>
      <c r="E20" s="276"/>
      <c r="F20" s="276"/>
      <c r="G20" s="282" t="s">
        <v>60</v>
      </c>
      <c r="H20" s="276"/>
      <c r="I20" s="310"/>
    </row>
    <row r="21" spans="1:9" x14ac:dyDescent="0.2">
      <c r="A21" s="262" t="s">
        <v>44</v>
      </c>
      <c r="B21" s="282" t="s">
        <v>59</v>
      </c>
      <c r="C21" s="368"/>
      <c r="D21" s="368"/>
      <c r="E21" s="369"/>
      <c r="F21" s="276"/>
      <c r="G21" s="282" t="s">
        <v>60</v>
      </c>
      <c r="H21" s="369"/>
      <c r="I21" s="433"/>
    </row>
    <row r="22" spans="1:9" x14ac:dyDescent="0.2">
      <c r="A22" s="262" t="s">
        <v>46</v>
      </c>
      <c r="B22" s="282" t="s">
        <v>59</v>
      </c>
      <c r="C22" s="282"/>
      <c r="D22" s="282"/>
      <c r="E22" s="276"/>
      <c r="F22" s="276"/>
      <c r="G22" s="282" t="s">
        <v>60</v>
      </c>
      <c r="H22" s="276"/>
      <c r="I22" s="310"/>
    </row>
    <row r="23" spans="1:9" ht="56.25" customHeight="1" x14ac:dyDescent="0.2">
      <c r="A23" s="323" t="s">
        <v>4</v>
      </c>
      <c r="B23" s="364" t="s">
        <v>48</v>
      </c>
      <c r="C23" s="364" t="s">
        <v>30</v>
      </c>
      <c r="D23" s="364" t="s">
        <v>61</v>
      </c>
      <c r="E23" s="364" t="s">
        <v>62</v>
      </c>
      <c r="F23" s="364" t="s">
        <v>481</v>
      </c>
      <c r="G23" s="364" t="s">
        <v>63</v>
      </c>
      <c r="H23" s="364" t="s">
        <v>5</v>
      </c>
      <c r="I23" s="434" t="s">
        <v>51</v>
      </c>
    </row>
    <row r="24" spans="1:9" x14ac:dyDescent="0.2">
      <c r="A24" s="426"/>
      <c r="B24" s="365"/>
      <c r="C24" s="365"/>
      <c r="D24" s="365"/>
      <c r="E24" s="365"/>
      <c r="F24" s="1031"/>
      <c r="G24" s="1042"/>
      <c r="H24" s="1031"/>
      <c r="I24" s="1032">
        <f>G24*H24+F24</f>
        <v>0</v>
      </c>
    </row>
    <row r="25" spans="1:9" x14ac:dyDescent="0.2">
      <c r="A25" s="427"/>
      <c r="B25" s="366"/>
      <c r="C25" s="366"/>
      <c r="D25" s="366"/>
      <c r="E25" s="366"/>
      <c r="F25" s="1033"/>
      <c r="G25" s="1043"/>
      <c r="H25" s="1033"/>
      <c r="I25" s="1034">
        <f t="shared" ref="I25:I33" si="1">G25*H25+F25</f>
        <v>0</v>
      </c>
    </row>
    <row r="26" spans="1:9" x14ac:dyDescent="0.2">
      <c r="A26" s="427"/>
      <c r="B26" s="366"/>
      <c r="C26" s="366"/>
      <c r="D26" s="366"/>
      <c r="E26" s="366"/>
      <c r="F26" s="1033"/>
      <c r="G26" s="1043"/>
      <c r="H26" s="1033"/>
      <c r="I26" s="1034">
        <f t="shared" si="1"/>
        <v>0</v>
      </c>
    </row>
    <row r="27" spans="1:9" x14ac:dyDescent="0.2">
      <c r="A27" s="427"/>
      <c r="B27" s="366"/>
      <c r="C27" s="366"/>
      <c r="D27" s="366"/>
      <c r="E27" s="366"/>
      <c r="F27" s="1033"/>
      <c r="G27" s="1043"/>
      <c r="H27" s="1033"/>
      <c r="I27" s="1034">
        <f t="shared" si="1"/>
        <v>0</v>
      </c>
    </row>
    <row r="28" spans="1:9" x14ac:dyDescent="0.2">
      <c r="A28" s="427"/>
      <c r="B28" s="366"/>
      <c r="C28" s="366"/>
      <c r="D28" s="366"/>
      <c r="E28" s="366"/>
      <c r="F28" s="1033"/>
      <c r="G28" s="1043"/>
      <c r="H28" s="1033"/>
      <c r="I28" s="1034">
        <f t="shared" si="1"/>
        <v>0</v>
      </c>
    </row>
    <row r="29" spans="1:9" x14ac:dyDescent="0.2">
      <c r="A29" s="427"/>
      <c r="B29" s="366"/>
      <c r="C29" s="366"/>
      <c r="D29" s="366"/>
      <c r="E29" s="366"/>
      <c r="F29" s="1033"/>
      <c r="G29" s="1043"/>
      <c r="H29" s="1033"/>
      <c r="I29" s="1034">
        <f t="shared" si="1"/>
        <v>0</v>
      </c>
    </row>
    <row r="30" spans="1:9" ht="15.75" customHeight="1" x14ac:dyDescent="0.2">
      <c r="A30" s="427"/>
      <c r="B30" s="366"/>
      <c r="C30" s="366"/>
      <c r="D30" s="366"/>
      <c r="E30" s="366"/>
      <c r="F30" s="1033"/>
      <c r="G30" s="1043"/>
      <c r="H30" s="1033"/>
      <c r="I30" s="1034">
        <f t="shared" si="1"/>
        <v>0</v>
      </c>
    </row>
    <row r="31" spans="1:9" x14ac:dyDescent="0.2">
      <c r="A31" s="427"/>
      <c r="B31" s="366"/>
      <c r="C31" s="366"/>
      <c r="D31" s="366"/>
      <c r="E31" s="366"/>
      <c r="F31" s="1033"/>
      <c r="G31" s="1043"/>
      <c r="H31" s="1033"/>
      <c r="I31" s="1034">
        <f t="shared" si="1"/>
        <v>0</v>
      </c>
    </row>
    <row r="32" spans="1:9" x14ac:dyDescent="0.2">
      <c r="A32" s="427"/>
      <c r="B32" s="366"/>
      <c r="C32" s="366"/>
      <c r="D32" s="366"/>
      <c r="E32" s="366"/>
      <c r="F32" s="1033"/>
      <c r="G32" s="1043"/>
      <c r="H32" s="1033"/>
      <c r="I32" s="1034">
        <f t="shared" si="1"/>
        <v>0</v>
      </c>
    </row>
    <row r="33" spans="1:9" ht="15.75" thickBot="1" x14ac:dyDescent="0.25">
      <c r="A33" s="428"/>
      <c r="B33" s="367"/>
      <c r="C33" s="367"/>
      <c r="D33" s="367"/>
      <c r="E33" s="367"/>
      <c r="F33" s="1035"/>
      <c r="G33" s="1044"/>
      <c r="H33" s="1035"/>
      <c r="I33" s="1039">
        <f t="shared" si="1"/>
        <v>0</v>
      </c>
    </row>
    <row r="34" spans="1:9" x14ac:dyDescent="0.2">
      <c r="A34" s="439"/>
      <c r="B34" s="438"/>
      <c r="C34" s="438"/>
      <c r="D34" s="438"/>
      <c r="E34" s="438"/>
      <c r="F34" s="438"/>
      <c r="G34" s="438"/>
      <c r="H34" s="1040" t="s">
        <v>64</v>
      </c>
      <c r="I34" s="1041">
        <f>SUM(I24:I33)</f>
        <v>0</v>
      </c>
    </row>
    <row r="35" spans="1:9" x14ac:dyDescent="0.2">
      <c r="A35" s="262"/>
      <c r="B35" s="282"/>
      <c r="C35" s="282"/>
      <c r="D35" s="282"/>
      <c r="E35" s="282"/>
      <c r="F35" s="282"/>
      <c r="G35" s="282"/>
      <c r="H35" s="282"/>
      <c r="I35" s="435"/>
    </row>
    <row r="36" spans="1:9" ht="15.75" x14ac:dyDescent="0.2">
      <c r="A36" s="485" t="s">
        <v>482</v>
      </c>
      <c r="B36" s="363"/>
      <c r="C36" s="363"/>
      <c r="D36" s="363"/>
      <c r="E36" s="363"/>
      <c r="F36" s="363"/>
      <c r="G36" s="363"/>
      <c r="H36" s="363"/>
      <c r="I36" s="436"/>
    </row>
    <row r="37" spans="1:9" ht="28.5" x14ac:dyDescent="0.2">
      <c r="A37" s="323" t="s">
        <v>4</v>
      </c>
      <c r="B37" s="293" t="s">
        <v>48</v>
      </c>
      <c r="C37" s="370" t="s">
        <v>30</v>
      </c>
      <c r="D37" s="364" t="s">
        <v>65</v>
      </c>
      <c r="E37" s="370" t="s">
        <v>66</v>
      </c>
      <c r="F37" s="1092"/>
      <c r="G37" s="364" t="s">
        <v>6</v>
      </c>
      <c r="H37" s="364" t="s">
        <v>11</v>
      </c>
      <c r="I37" s="434" t="s">
        <v>51</v>
      </c>
    </row>
    <row r="38" spans="1:9" x14ac:dyDescent="0.2">
      <c r="A38" s="426"/>
      <c r="B38" s="365"/>
      <c r="C38" s="365"/>
      <c r="D38" s="365"/>
      <c r="E38" s="372"/>
      <c r="F38" s="1093"/>
      <c r="G38" s="503"/>
      <c r="H38" s="365"/>
      <c r="I38" s="1045"/>
    </row>
    <row r="39" spans="1:9" x14ac:dyDescent="0.2">
      <c r="A39" s="427"/>
      <c r="B39" s="366"/>
      <c r="C39" s="366"/>
      <c r="D39" s="366"/>
      <c r="E39" s="374"/>
      <c r="F39" s="1094"/>
      <c r="G39" s="504"/>
      <c r="H39" s="366"/>
      <c r="I39" s="1046"/>
    </row>
    <row r="40" spans="1:9" x14ac:dyDescent="0.2">
      <c r="A40" s="427"/>
      <c r="B40" s="366"/>
      <c r="C40" s="366"/>
      <c r="D40" s="366"/>
      <c r="E40" s="374"/>
      <c r="F40" s="1094"/>
      <c r="G40" s="504"/>
      <c r="H40" s="366"/>
      <c r="I40" s="1046"/>
    </row>
    <row r="41" spans="1:9" x14ac:dyDescent="0.2">
      <c r="A41" s="427"/>
      <c r="B41" s="366"/>
      <c r="C41" s="366"/>
      <c r="D41" s="366"/>
      <c r="E41" s="374"/>
      <c r="F41" s="1094"/>
      <c r="G41" s="504"/>
      <c r="H41" s="366"/>
      <c r="I41" s="1046"/>
    </row>
    <row r="42" spans="1:9" x14ac:dyDescent="0.2">
      <c r="A42" s="427"/>
      <c r="B42" s="366"/>
      <c r="C42" s="366"/>
      <c r="D42" s="366"/>
      <c r="E42" s="374"/>
      <c r="F42" s="1094"/>
      <c r="G42" s="504"/>
      <c r="H42" s="366"/>
      <c r="I42" s="1046"/>
    </row>
    <row r="43" spans="1:9" x14ac:dyDescent="0.2">
      <c r="A43" s="427"/>
      <c r="B43" s="366"/>
      <c r="C43" s="366"/>
      <c r="D43" s="366"/>
      <c r="E43" s="374"/>
      <c r="F43" s="1094"/>
      <c r="G43" s="504"/>
      <c r="H43" s="366"/>
      <c r="I43" s="1046"/>
    </row>
    <row r="44" spans="1:9" x14ac:dyDescent="0.2">
      <c r="A44" s="427"/>
      <c r="B44" s="366"/>
      <c r="C44" s="366"/>
      <c r="D44" s="366"/>
      <c r="E44" s="374"/>
      <c r="F44" s="1094"/>
      <c r="G44" s="504"/>
      <c r="H44" s="366"/>
      <c r="I44" s="1046"/>
    </row>
    <row r="45" spans="1:9" ht="15.75" thickBot="1" x14ac:dyDescent="0.25">
      <c r="A45" s="428"/>
      <c r="B45" s="367"/>
      <c r="C45" s="367"/>
      <c r="D45" s="367"/>
      <c r="E45" s="375"/>
      <c r="F45" s="1095"/>
      <c r="G45" s="505"/>
      <c r="H45" s="367"/>
      <c r="I45" s="1047"/>
    </row>
    <row r="46" spans="1:9" x14ac:dyDescent="0.2">
      <c r="A46" s="439"/>
      <c r="B46" s="438"/>
      <c r="C46" s="438"/>
      <c r="D46" s="438"/>
      <c r="E46" s="438"/>
      <c r="F46" s="438"/>
      <c r="G46" s="438"/>
      <c r="H46" s="309" t="s">
        <v>67</v>
      </c>
      <c r="I46" s="1048">
        <f>SUM(I38:I45)</f>
        <v>0</v>
      </c>
    </row>
    <row r="47" spans="1:9" x14ac:dyDescent="0.2">
      <c r="A47" s="203"/>
      <c r="B47" s="276"/>
      <c r="C47" s="276"/>
      <c r="D47" s="276"/>
      <c r="E47" s="276"/>
      <c r="F47" s="276"/>
      <c r="G47" s="276"/>
      <c r="H47" s="276"/>
      <c r="I47" s="310"/>
    </row>
    <row r="48" spans="1:9" ht="15.75" x14ac:dyDescent="0.2">
      <c r="A48" s="485" t="s">
        <v>68</v>
      </c>
      <c r="B48" s="363"/>
      <c r="C48" s="363"/>
      <c r="D48" s="363"/>
      <c r="E48" s="363"/>
      <c r="F48" s="363"/>
      <c r="G48" s="363"/>
      <c r="H48" s="363"/>
      <c r="I48" s="436"/>
    </row>
    <row r="49" spans="1:9" ht="28.5" x14ac:dyDescent="0.2">
      <c r="A49" s="346" t="s">
        <v>4</v>
      </c>
      <c r="B49" s="293" t="s">
        <v>48</v>
      </c>
      <c r="C49" s="370" t="s">
        <v>30</v>
      </c>
      <c r="D49" s="371" t="s">
        <v>54</v>
      </c>
      <c r="E49" s="293" t="s">
        <v>55</v>
      </c>
      <c r="F49" s="1096"/>
      <c r="G49" s="364" t="s">
        <v>69</v>
      </c>
      <c r="H49" s="364" t="s">
        <v>70</v>
      </c>
      <c r="I49" s="434" t="s">
        <v>51</v>
      </c>
    </row>
    <row r="50" spans="1:9" x14ac:dyDescent="0.2">
      <c r="A50" s="426"/>
      <c r="B50" s="372"/>
      <c r="C50" s="372"/>
      <c r="D50" s="365"/>
      <c r="E50" s="372"/>
      <c r="F50" s="1093"/>
      <c r="G50" s="365"/>
      <c r="H50" s="373"/>
      <c r="I50" s="1049"/>
    </row>
    <row r="51" spans="1:9" x14ac:dyDescent="0.2">
      <c r="A51" s="483"/>
      <c r="B51" s="374"/>
      <c r="C51" s="374"/>
      <c r="D51" s="366"/>
      <c r="E51" s="374"/>
      <c r="F51" s="1094"/>
      <c r="G51" s="366"/>
      <c r="H51" s="366"/>
      <c r="I51" s="1050"/>
    </row>
    <row r="52" spans="1:9" x14ac:dyDescent="0.2">
      <c r="A52" s="482"/>
      <c r="B52" s="374"/>
      <c r="C52" s="374"/>
      <c r="D52" s="366"/>
      <c r="E52" s="374"/>
      <c r="F52" s="1094"/>
      <c r="G52" s="366"/>
      <c r="H52" s="366"/>
      <c r="I52" s="1050"/>
    </row>
    <row r="53" spans="1:9" x14ac:dyDescent="0.2">
      <c r="A53" s="427"/>
      <c r="B53" s="374"/>
      <c r="C53" s="374"/>
      <c r="D53" s="366"/>
      <c r="E53" s="374"/>
      <c r="F53" s="1094"/>
      <c r="G53" s="366"/>
      <c r="H53" s="366"/>
      <c r="I53" s="1050"/>
    </row>
    <row r="54" spans="1:9" x14ac:dyDescent="0.2">
      <c r="A54" s="427"/>
      <c r="B54" s="374"/>
      <c r="C54" s="374"/>
      <c r="D54" s="366"/>
      <c r="E54" s="374"/>
      <c r="F54" s="1094"/>
      <c r="G54" s="366"/>
      <c r="H54" s="366"/>
      <c r="I54" s="1050"/>
    </row>
    <row r="55" spans="1:9" x14ac:dyDescent="0.2">
      <c r="A55" s="427"/>
      <c r="B55" s="374"/>
      <c r="C55" s="374"/>
      <c r="D55" s="366"/>
      <c r="E55" s="374"/>
      <c r="F55" s="1094"/>
      <c r="G55" s="366"/>
      <c r="H55" s="366"/>
      <c r="I55" s="1050"/>
    </row>
    <row r="56" spans="1:9" ht="15.75" thickBot="1" x14ac:dyDescent="0.25">
      <c r="A56" s="428"/>
      <c r="B56" s="375"/>
      <c r="C56" s="375"/>
      <c r="D56" s="367"/>
      <c r="E56" s="375"/>
      <c r="F56" s="1095"/>
      <c r="G56" s="367"/>
      <c r="H56" s="367"/>
      <c r="I56" s="1051"/>
    </row>
    <row r="57" spans="1:9" x14ac:dyDescent="0.2">
      <c r="A57" s="439"/>
      <c r="B57" s="438"/>
      <c r="C57" s="438"/>
      <c r="D57" s="438"/>
      <c r="E57" s="438"/>
      <c r="F57" s="438"/>
      <c r="G57" s="438"/>
      <c r="H57" s="309" t="s">
        <v>71</v>
      </c>
      <c r="I57" s="1048">
        <f>SUM(I50:I56)</f>
        <v>0</v>
      </c>
    </row>
    <row r="58" spans="1:9" x14ac:dyDescent="0.2">
      <c r="A58" s="262"/>
      <c r="B58" s="282"/>
      <c r="C58" s="282"/>
      <c r="D58" s="282"/>
      <c r="E58" s="282"/>
      <c r="F58" s="282"/>
      <c r="G58" s="282"/>
      <c r="H58" s="282"/>
      <c r="I58" s="437"/>
    </row>
    <row r="59" spans="1:9" ht="15.75" thickBot="1" x14ac:dyDescent="0.25">
      <c r="A59" s="262"/>
      <c r="B59" s="282"/>
      <c r="C59" s="282"/>
      <c r="D59" s="282"/>
      <c r="E59" s="282"/>
      <c r="F59" s="282"/>
      <c r="G59" s="282"/>
      <c r="H59" s="282"/>
      <c r="I59" s="310"/>
    </row>
    <row r="60" spans="1:9" ht="15.75" thickTop="1" x14ac:dyDescent="0.2">
      <c r="A60" s="496"/>
      <c r="B60" s="497"/>
      <c r="C60" s="497"/>
      <c r="D60" s="497"/>
      <c r="E60" s="497"/>
      <c r="F60" s="497"/>
      <c r="G60" s="497"/>
      <c r="H60" s="498" t="s">
        <v>253</v>
      </c>
      <c r="I60" s="1052">
        <f>I46+I57+I34</f>
        <v>0</v>
      </c>
    </row>
    <row r="61" spans="1:9" ht="15.75" thickBot="1" x14ac:dyDescent="0.25">
      <c r="A61" s="261"/>
      <c r="B61" s="376"/>
      <c r="C61" s="376"/>
      <c r="D61" s="376"/>
      <c r="E61" s="376"/>
      <c r="F61" s="376"/>
      <c r="G61" s="376"/>
      <c r="H61" s="377"/>
      <c r="I61" s="378"/>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phoneticPr fontId="79" type="noConversion"/>
  <printOptions horizontalCentered="1"/>
  <pageMargins left="0.55118110236220474" right="0.55118110236220474" top="0.82677165354330717" bottom="0.78740157480314965" header="0.51181102362204722" footer="0.51181102362204722"/>
  <pageSetup paperSize="9" scale="7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pageSetUpPr fitToPage="1"/>
  </sheetPr>
  <dimension ref="A1:I61"/>
  <sheetViews>
    <sheetView view="pageBreakPreview" zoomScale="90" zoomScaleNormal="75" workbookViewId="0">
      <selection activeCell="H3" sqref="H3"/>
    </sheetView>
  </sheetViews>
  <sheetFormatPr defaultRowHeight="15" x14ac:dyDescent="0.2"/>
  <cols>
    <col min="1" max="1" width="34.5546875" customWidth="1"/>
    <col min="9" max="9" width="9.77734375" bestFit="1" customWidth="1"/>
  </cols>
  <sheetData>
    <row r="1" spans="1:9" ht="22.5" customHeight="1" thickTop="1" x14ac:dyDescent="0.2">
      <c r="A1" s="1026" t="s">
        <v>72</v>
      </c>
      <c r="B1" s="238"/>
      <c r="C1" s="238"/>
      <c r="D1" s="238"/>
      <c r="E1" s="238"/>
      <c r="F1" s="238"/>
      <c r="G1" s="238"/>
      <c r="H1" s="238"/>
      <c r="I1" s="239"/>
    </row>
    <row r="2" spans="1:9" ht="24" customHeight="1" x14ac:dyDescent="0.2">
      <c r="A2" s="421" t="s">
        <v>259</v>
      </c>
      <c r="B2" s="263"/>
      <c r="C2" s="263"/>
      <c r="D2" s="263"/>
      <c r="E2" s="379" t="s">
        <v>263</v>
      </c>
      <c r="F2" s="263"/>
      <c r="G2" s="263"/>
      <c r="H2" s="263"/>
      <c r="I2" s="264"/>
    </row>
    <row r="3" spans="1:9" ht="15.75" x14ac:dyDescent="0.2">
      <c r="A3" s="1268" t="s">
        <v>38</v>
      </c>
      <c r="B3" s="1269"/>
      <c r="C3" s="1269"/>
      <c r="D3" s="1017">
        <f>'Input Data'!$D$19</f>
        <v>0</v>
      </c>
      <c r="E3" s="170"/>
      <c r="G3" s="1018" t="s">
        <v>146</v>
      </c>
      <c r="H3" s="1016">
        <f>'Input Data'!$D$5</f>
        <v>0</v>
      </c>
      <c r="I3" s="200"/>
    </row>
    <row r="4" spans="1:9" ht="15.75" thickBot="1" x14ac:dyDescent="0.25">
      <c r="A4" s="265"/>
      <c r="B4" s="182"/>
      <c r="C4" s="182"/>
      <c r="D4" s="182"/>
      <c r="E4" s="182"/>
      <c r="F4" s="182"/>
      <c r="G4" s="182"/>
      <c r="H4" s="182"/>
      <c r="I4" s="202"/>
    </row>
    <row r="5" spans="1:9" ht="15.75" thickTop="1" x14ac:dyDescent="0.2">
      <c r="A5" s="441"/>
      <c r="B5" s="237"/>
      <c r="C5" s="237"/>
      <c r="D5" s="237"/>
      <c r="E5" s="237"/>
      <c r="F5" s="237"/>
      <c r="G5" s="237"/>
      <c r="H5" s="237"/>
      <c r="I5" s="192"/>
    </row>
    <row r="6" spans="1:9" x14ac:dyDescent="0.2">
      <c r="A6" s="351" t="s">
        <v>15</v>
      </c>
      <c r="B6" s="236"/>
      <c r="C6" s="236"/>
      <c r="D6" s="236"/>
      <c r="E6" s="236"/>
      <c r="F6" s="236"/>
      <c r="G6" s="236"/>
      <c r="H6" s="236"/>
      <c r="I6" s="381"/>
    </row>
    <row r="7" spans="1:9" ht="30" x14ac:dyDescent="0.2">
      <c r="A7" s="1270" t="s">
        <v>73</v>
      </c>
      <c r="B7" s="1271"/>
      <c r="C7" s="1271"/>
      <c r="D7" s="1271"/>
      <c r="E7" s="1271"/>
      <c r="F7" s="1272"/>
      <c r="G7" s="253" t="s">
        <v>18</v>
      </c>
      <c r="H7" s="253" t="s">
        <v>5</v>
      </c>
      <c r="I7" s="325" t="s">
        <v>51</v>
      </c>
    </row>
    <row r="8" spans="1:9" x14ac:dyDescent="0.2">
      <c r="A8" s="1273"/>
      <c r="B8" s="1274"/>
      <c r="C8" s="1274"/>
      <c r="D8" s="1274"/>
      <c r="E8" s="1274"/>
      <c r="F8" s="1275"/>
      <c r="G8" s="266"/>
      <c r="H8" s="267"/>
      <c r="I8" s="442">
        <f t="shared" ref="I8:I14" si="0">G8*H8</f>
        <v>0</v>
      </c>
    </row>
    <row r="9" spans="1:9" x14ac:dyDescent="0.2">
      <c r="A9" s="1265"/>
      <c r="B9" s="1266"/>
      <c r="C9" s="1266"/>
      <c r="D9" s="1266"/>
      <c r="E9" s="1266"/>
      <c r="F9" s="1267"/>
      <c r="G9" s="245"/>
      <c r="H9" s="270"/>
      <c r="I9" s="443">
        <f t="shared" si="0"/>
        <v>0</v>
      </c>
    </row>
    <row r="10" spans="1:9" x14ac:dyDescent="0.2">
      <c r="A10" s="1265"/>
      <c r="B10" s="1266"/>
      <c r="C10" s="1266"/>
      <c r="D10" s="1266"/>
      <c r="E10" s="1266"/>
      <c r="F10" s="1267"/>
      <c r="G10" s="245"/>
      <c r="H10" s="270"/>
      <c r="I10" s="443">
        <f t="shared" si="0"/>
        <v>0</v>
      </c>
    </row>
    <row r="11" spans="1:9" x14ac:dyDescent="0.2">
      <c r="A11" s="1265"/>
      <c r="B11" s="1266"/>
      <c r="C11" s="1266"/>
      <c r="D11" s="1266"/>
      <c r="E11" s="1266"/>
      <c r="F11" s="1267"/>
      <c r="G11" s="245"/>
      <c r="H11" s="270"/>
      <c r="I11" s="443">
        <f t="shared" si="0"/>
        <v>0</v>
      </c>
    </row>
    <row r="12" spans="1:9" x14ac:dyDescent="0.2">
      <c r="A12" s="1265"/>
      <c r="B12" s="1266"/>
      <c r="C12" s="1266"/>
      <c r="D12" s="1266"/>
      <c r="E12" s="1266"/>
      <c r="F12" s="1267"/>
      <c r="G12" s="245"/>
      <c r="H12" s="270"/>
      <c r="I12" s="443">
        <f t="shared" si="0"/>
        <v>0</v>
      </c>
    </row>
    <row r="13" spans="1:9" x14ac:dyDescent="0.2">
      <c r="A13" s="1265"/>
      <c r="B13" s="1266"/>
      <c r="C13" s="1266"/>
      <c r="D13" s="1266"/>
      <c r="E13" s="1266"/>
      <c r="F13" s="1267"/>
      <c r="G13" s="245"/>
      <c r="H13" s="270"/>
      <c r="I13" s="443">
        <f t="shared" si="0"/>
        <v>0</v>
      </c>
    </row>
    <row r="14" spans="1:9" ht="15.75" thickBot="1" x14ac:dyDescent="0.25">
      <c r="A14" s="1276"/>
      <c r="B14" s="1277"/>
      <c r="C14" s="1277"/>
      <c r="D14" s="1277"/>
      <c r="E14" s="1277"/>
      <c r="F14" s="1278"/>
      <c r="G14" s="247"/>
      <c r="H14" s="271"/>
      <c r="I14" s="444">
        <f t="shared" si="0"/>
        <v>0</v>
      </c>
    </row>
    <row r="15" spans="1:9" x14ac:dyDescent="0.2">
      <c r="A15" s="1279" t="s">
        <v>74</v>
      </c>
      <c r="B15" s="1280"/>
      <c r="C15" s="1280"/>
      <c r="D15" s="1280"/>
      <c r="E15" s="1280"/>
      <c r="F15" s="1280"/>
      <c r="G15" s="1280"/>
      <c r="H15" s="1281"/>
      <c r="I15" s="489">
        <f>SUM(I8:I14)</f>
        <v>0</v>
      </c>
    </row>
    <row r="16" spans="1:9" x14ac:dyDescent="0.2">
      <c r="A16" s="257"/>
      <c r="B16" s="250"/>
      <c r="C16" s="250"/>
      <c r="D16" s="250"/>
      <c r="E16" s="250"/>
      <c r="F16" s="250"/>
      <c r="G16" s="250"/>
      <c r="H16" s="250"/>
      <c r="I16" s="445"/>
    </row>
    <row r="17" spans="1:9" x14ac:dyDescent="0.2">
      <c r="A17" s="351" t="s">
        <v>16</v>
      </c>
      <c r="B17" s="241"/>
      <c r="C17" s="241"/>
      <c r="D17" s="241"/>
      <c r="E17" s="241"/>
      <c r="F17" s="241"/>
      <c r="G17" s="241"/>
      <c r="H17" s="241"/>
      <c r="I17" s="322"/>
    </row>
    <row r="18" spans="1:9" ht="30" x14ac:dyDescent="0.2">
      <c r="A18" s="1270" t="s">
        <v>17</v>
      </c>
      <c r="B18" s="1271"/>
      <c r="C18" s="1271"/>
      <c r="D18" s="1271"/>
      <c r="E18" s="1272"/>
      <c r="F18" s="253" t="s">
        <v>18</v>
      </c>
      <c r="G18" s="253" t="s">
        <v>75</v>
      </c>
      <c r="H18" s="253" t="s">
        <v>5</v>
      </c>
      <c r="I18" s="325" t="s">
        <v>51</v>
      </c>
    </row>
    <row r="19" spans="1:9" x14ac:dyDescent="0.2">
      <c r="A19" s="1273"/>
      <c r="B19" s="1274"/>
      <c r="C19" s="1274"/>
      <c r="D19" s="1274"/>
      <c r="E19" s="1275"/>
      <c r="F19" s="243"/>
      <c r="G19" s="243"/>
      <c r="H19" s="272"/>
      <c r="I19" s="446">
        <f t="shared" ref="I19:I27" si="1">F19*G19*H19</f>
        <v>0</v>
      </c>
    </row>
    <row r="20" spans="1:9" x14ac:dyDescent="0.2">
      <c r="A20" s="1265"/>
      <c r="B20" s="1266"/>
      <c r="C20" s="1266"/>
      <c r="D20" s="1266"/>
      <c r="E20" s="1267"/>
      <c r="F20" s="245"/>
      <c r="G20" s="245"/>
      <c r="H20" s="270"/>
      <c r="I20" s="443">
        <f t="shared" si="1"/>
        <v>0</v>
      </c>
    </row>
    <row r="21" spans="1:9" x14ac:dyDescent="0.2">
      <c r="A21" s="1265"/>
      <c r="B21" s="1266"/>
      <c r="C21" s="1266"/>
      <c r="D21" s="1266"/>
      <c r="E21" s="1267"/>
      <c r="F21" s="245"/>
      <c r="G21" s="245"/>
      <c r="H21" s="270"/>
      <c r="I21" s="443">
        <f t="shared" si="1"/>
        <v>0</v>
      </c>
    </row>
    <row r="22" spans="1:9" x14ac:dyDescent="0.2">
      <c r="A22" s="1265"/>
      <c r="B22" s="1266"/>
      <c r="C22" s="1266"/>
      <c r="D22" s="1266"/>
      <c r="E22" s="1267"/>
      <c r="F22" s="245"/>
      <c r="G22" s="245"/>
      <c r="H22" s="270"/>
      <c r="I22" s="443">
        <f t="shared" si="1"/>
        <v>0</v>
      </c>
    </row>
    <row r="23" spans="1:9" x14ac:dyDescent="0.2">
      <c r="A23" s="1265"/>
      <c r="B23" s="1266"/>
      <c r="C23" s="1266"/>
      <c r="D23" s="1266"/>
      <c r="E23" s="1267"/>
      <c r="F23" s="245"/>
      <c r="G23" s="245"/>
      <c r="H23" s="270"/>
      <c r="I23" s="443">
        <f t="shared" si="1"/>
        <v>0</v>
      </c>
    </row>
    <row r="24" spans="1:9" x14ac:dyDescent="0.2">
      <c r="A24" s="1265"/>
      <c r="B24" s="1266"/>
      <c r="C24" s="1266"/>
      <c r="D24" s="1266"/>
      <c r="E24" s="1267"/>
      <c r="F24" s="245"/>
      <c r="G24" s="245"/>
      <c r="H24" s="270"/>
      <c r="I24" s="443">
        <f t="shared" si="1"/>
        <v>0</v>
      </c>
    </row>
    <row r="25" spans="1:9" x14ac:dyDescent="0.2">
      <c r="A25" s="1265"/>
      <c r="B25" s="1266"/>
      <c r="C25" s="1266"/>
      <c r="D25" s="1266"/>
      <c r="E25" s="1267"/>
      <c r="F25" s="245"/>
      <c r="G25" s="245"/>
      <c r="H25" s="270"/>
      <c r="I25" s="443">
        <f t="shared" si="1"/>
        <v>0</v>
      </c>
    </row>
    <row r="26" spans="1:9" x14ac:dyDescent="0.2">
      <c r="A26" s="1265"/>
      <c r="B26" s="1266"/>
      <c r="C26" s="1266"/>
      <c r="D26" s="1266"/>
      <c r="E26" s="1267"/>
      <c r="F26" s="245"/>
      <c r="G26" s="245"/>
      <c r="H26" s="270"/>
      <c r="I26" s="443">
        <f t="shared" si="1"/>
        <v>0</v>
      </c>
    </row>
    <row r="27" spans="1:9" ht="15.75" thickBot="1" x14ac:dyDescent="0.25">
      <c r="A27" s="1276"/>
      <c r="B27" s="1277"/>
      <c r="C27" s="1277"/>
      <c r="D27" s="1277"/>
      <c r="E27" s="1278"/>
      <c r="F27" s="247"/>
      <c r="G27" s="247"/>
      <c r="H27" s="271"/>
      <c r="I27" s="444">
        <f t="shared" si="1"/>
        <v>0</v>
      </c>
    </row>
    <row r="28" spans="1:9" x14ac:dyDescent="0.2">
      <c r="A28" s="1279" t="s">
        <v>76</v>
      </c>
      <c r="B28" s="1280"/>
      <c r="C28" s="1280"/>
      <c r="D28" s="1280"/>
      <c r="E28" s="1280"/>
      <c r="F28" s="1280"/>
      <c r="G28" s="1280"/>
      <c r="H28" s="1281"/>
      <c r="I28" s="490">
        <f>SUM(I19:I27)</f>
        <v>0</v>
      </c>
    </row>
    <row r="29" spans="1:9" x14ac:dyDescent="0.2">
      <c r="A29" s="257"/>
      <c r="B29" s="250"/>
      <c r="C29" s="250"/>
      <c r="D29" s="250"/>
      <c r="E29" s="250"/>
      <c r="F29" s="250"/>
      <c r="G29" s="250"/>
      <c r="H29" s="250"/>
      <c r="I29" s="445"/>
    </row>
    <row r="30" spans="1:9" x14ac:dyDescent="0.2">
      <c r="A30" s="351" t="s">
        <v>77</v>
      </c>
      <c r="B30" s="241"/>
      <c r="C30" s="241"/>
      <c r="D30" s="241"/>
      <c r="E30" s="241"/>
      <c r="F30" s="241"/>
      <c r="G30" s="241"/>
      <c r="H30" s="241"/>
      <c r="I30" s="322"/>
    </row>
    <row r="31" spans="1:9" ht="45" x14ac:dyDescent="0.2">
      <c r="A31" s="1270" t="s">
        <v>17</v>
      </c>
      <c r="B31" s="1271"/>
      <c r="C31" s="1271"/>
      <c r="D31" s="1271"/>
      <c r="E31" s="1271"/>
      <c r="F31" s="1272"/>
      <c r="G31" s="242" t="s">
        <v>78</v>
      </c>
      <c r="H31" s="242" t="s">
        <v>5</v>
      </c>
      <c r="I31" s="325" t="s">
        <v>51</v>
      </c>
    </row>
    <row r="32" spans="1:9" x14ac:dyDescent="0.2">
      <c r="A32" s="1273"/>
      <c r="B32" s="1274"/>
      <c r="C32" s="1274"/>
      <c r="D32" s="1274"/>
      <c r="E32" s="1274"/>
      <c r="F32" s="1275"/>
      <c r="G32" s="243"/>
      <c r="H32" s="272"/>
      <c r="I32" s="446">
        <f t="shared" ref="I32:I38" si="2">G32*H32</f>
        <v>0</v>
      </c>
    </row>
    <row r="33" spans="1:9" x14ac:dyDescent="0.2">
      <c r="A33" s="1265"/>
      <c r="B33" s="1266"/>
      <c r="C33" s="1266"/>
      <c r="D33" s="1266"/>
      <c r="E33" s="1266"/>
      <c r="F33" s="1267"/>
      <c r="G33" s="245"/>
      <c r="H33" s="270"/>
      <c r="I33" s="443">
        <f t="shared" si="2"/>
        <v>0</v>
      </c>
    </row>
    <row r="34" spans="1:9" x14ac:dyDescent="0.2">
      <c r="A34" s="1265"/>
      <c r="B34" s="1266"/>
      <c r="C34" s="1266"/>
      <c r="D34" s="1266"/>
      <c r="E34" s="1266"/>
      <c r="F34" s="1267"/>
      <c r="G34" s="245"/>
      <c r="H34" s="270"/>
      <c r="I34" s="443">
        <f t="shared" si="2"/>
        <v>0</v>
      </c>
    </row>
    <row r="35" spans="1:9" x14ac:dyDescent="0.2">
      <c r="A35" s="1265"/>
      <c r="B35" s="1266"/>
      <c r="C35" s="1266"/>
      <c r="D35" s="1266"/>
      <c r="E35" s="1266"/>
      <c r="F35" s="1267"/>
      <c r="G35" s="245"/>
      <c r="H35" s="270"/>
      <c r="I35" s="443">
        <f t="shared" si="2"/>
        <v>0</v>
      </c>
    </row>
    <row r="36" spans="1:9" x14ac:dyDescent="0.2">
      <c r="A36" s="1265"/>
      <c r="B36" s="1266"/>
      <c r="C36" s="1266"/>
      <c r="D36" s="1266"/>
      <c r="E36" s="1266"/>
      <c r="F36" s="1267"/>
      <c r="G36" s="245"/>
      <c r="H36" s="270"/>
      <c r="I36" s="443">
        <f t="shared" si="2"/>
        <v>0</v>
      </c>
    </row>
    <row r="37" spans="1:9" x14ac:dyDescent="0.2">
      <c r="A37" s="1265"/>
      <c r="B37" s="1266"/>
      <c r="C37" s="1266"/>
      <c r="D37" s="1266"/>
      <c r="E37" s="1266"/>
      <c r="F37" s="1267"/>
      <c r="G37" s="245"/>
      <c r="H37" s="270"/>
      <c r="I37" s="443">
        <f t="shared" si="2"/>
        <v>0</v>
      </c>
    </row>
    <row r="38" spans="1:9" ht="15.75" thickBot="1" x14ac:dyDescent="0.25">
      <c r="A38" s="1276"/>
      <c r="B38" s="1277"/>
      <c r="C38" s="1277"/>
      <c r="D38" s="1277"/>
      <c r="E38" s="1277"/>
      <c r="F38" s="1278"/>
      <c r="G38" s="247"/>
      <c r="H38" s="271"/>
      <c r="I38" s="444">
        <f t="shared" si="2"/>
        <v>0</v>
      </c>
    </row>
    <row r="39" spans="1:9" x14ac:dyDescent="0.2">
      <c r="A39" s="1279" t="s">
        <v>79</v>
      </c>
      <c r="B39" s="1280"/>
      <c r="C39" s="1280"/>
      <c r="D39" s="1280"/>
      <c r="E39" s="1280"/>
      <c r="F39" s="1280"/>
      <c r="G39" s="1280"/>
      <c r="H39" s="1281"/>
      <c r="I39" s="489">
        <f>SUM(I32:I38)</f>
        <v>0</v>
      </c>
    </row>
    <row r="40" spans="1:9" x14ac:dyDescent="0.2">
      <c r="A40" s="257"/>
      <c r="B40" s="250"/>
      <c r="C40" s="250"/>
      <c r="D40" s="250"/>
      <c r="E40" s="250"/>
      <c r="F40" s="250"/>
      <c r="G40" s="250"/>
      <c r="H40" s="250"/>
      <c r="I40" s="445"/>
    </row>
    <row r="41" spans="1:9" x14ac:dyDescent="0.2">
      <c r="A41" s="321" t="s">
        <v>80</v>
      </c>
      <c r="B41" s="273"/>
      <c r="C41" s="273"/>
      <c r="D41" s="273"/>
      <c r="E41" s="273"/>
      <c r="F41" s="273"/>
      <c r="G41" s="273"/>
      <c r="H41" s="273"/>
      <c r="I41" s="447"/>
    </row>
    <row r="42" spans="1:9" ht="30" x14ac:dyDescent="0.2">
      <c r="A42" s="346" t="s">
        <v>4</v>
      </c>
      <c r="B42" s="253" t="s">
        <v>12</v>
      </c>
      <c r="C42" s="242" t="s">
        <v>81</v>
      </c>
      <c r="D42" s="1282" t="s">
        <v>82</v>
      </c>
      <c r="E42" s="1272"/>
      <c r="F42" s="253" t="s">
        <v>13</v>
      </c>
      <c r="G42" s="253" t="s">
        <v>14</v>
      </c>
      <c r="H42" s="253" t="s">
        <v>5</v>
      </c>
      <c r="I42" s="325" t="s">
        <v>51</v>
      </c>
    </row>
    <row r="43" spans="1:9" x14ac:dyDescent="0.2">
      <c r="A43" s="486"/>
      <c r="B43" s="243"/>
      <c r="C43" s="243"/>
      <c r="D43" s="1283"/>
      <c r="E43" s="1275"/>
      <c r="F43" s="243"/>
      <c r="G43" s="243"/>
      <c r="H43" s="244"/>
      <c r="I43" s="446">
        <f t="shared" ref="I43:I55" si="3">C43*H43</f>
        <v>0</v>
      </c>
    </row>
    <row r="44" spans="1:9" x14ac:dyDescent="0.2">
      <c r="A44" s="487"/>
      <c r="B44" s="245"/>
      <c r="C44" s="245"/>
      <c r="D44" s="1284"/>
      <c r="E44" s="1267"/>
      <c r="F44" s="245"/>
      <c r="G44" s="245"/>
      <c r="H44" s="246"/>
      <c r="I44" s="443">
        <f t="shared" si="3"/>
        <v>0</v>
      </c>
    </row>
    <row r="45" spans="1:9" x14ac:dyDescent="0.2">
      <c r="A45" s="487"/>
      <c r="B45" s="245"/>
      <c r="C45" s="245"/>
      <c r="D45" s="1284"/>
      <c r="E45" s="1267"/>
      <c r="F45" s="245"/>
      <c r="G45" s="245"/>
      <c r="H45" s="246"/>
      <c r="I45" s="443">
        <f t="shared" si="3"/>
        <v>0</v>
      </c>
    </row>
    <row r="46" spans="1:9" x14ac:dyDescent="0.2">
      <c r="A46" s="487"/>
      <c r="B46" s="245"/>
      <c r="C46" s="245"/>
      <c r="D46" s="1284"/>
      <c r="E46" s="1267"/>
      <c r="F46" s="245"/>
      <c r="G46" s="245"/>
      <c r="H46" s="246"/>
      <c r="I46" s="443">
        <f t="shared" si="3"/>
        <v>0</v>
      </c>
    </row>
    <row r="47" spans="1:9" x14ac:dyDescent="0.2">
      <c r="A47" s="487"/>
      <c r="B47" s="245"/>
      <c r="C47" s="245"/>
      <c r="D47" s="1284"/>
      <c r="E47" s="1267"/>
      <c r="F47" s="245"/>
      <c r="G47" s="245"/>
      <c r="H47" s="246"/>
      <c r="I47" s="443">
        <f t="shared" si="3"/>
        <v>0</v>
      </c>
    </row>
    <row r="48" spans="1:9" x14ac:dyDescent="0.2">
      <c r="A48" s="487"/>
      <c r="B48" s="245"/>
      <c r="C48" s="245"/>
      <c r="D48" s="1284"/>
      <c r="E48" s="1267"/>
      <c r="F48" s="245"/>
      <c r="G48" s="245"/>
      <c r="H48" s="246"/>
      <c r="I48" s="443">
        <f t="shared" si="3"/>
        <v>0</v>
      </c>
    </row>
    <row r="49" spans="1:9" x14ac:dyDescent="0.2">
      <c r="A49" s="487"/>
      <c r="B49" s="245"/>
      <c r="C49" s="245"/>
      <c r="D49" s="1284"/>
      <c r="E49" s="1267"/>
      <c r="F49" s="245"/>
      <c r="G49" s="245"/>
      <c r="H49" s="246"/>
      <c r="I49" s="443">
        <f t="shared" si="3"/>
        <v>0</v>
      </c>
    </row>
    <row r="50" spans="1:9" x14ac:dyDescent="0.2">
      <c r="A50" s="487"/>
      <c r="B50" s="245"/>
      <c r="C50" s="245"/>
      <c r="D50" s="1284"/>
      <c r="E50" s="1267"/>
      <c r="F50" s="245"/>
      <c r="G50" s="245"/>
      <c r="H50" s="246"/>
      <c r="I50" s="443">
        <f t="shared" si="3"/>
        <v>0</v>
      </c>
    </row>
    <row r="51" spans="1:9" x14ac:dyDescent="0.2">
      <c r="A51" s="487"/>
      <c r="B51" s="245"/>
      <c r="C51" s="245"/>
      <c r="D51" s="1284"/>
      <c r="E51" s="1267"/>
      <c r="F51" s="245"/>
      <c r="G51" s="245"/>
      <c r="H51" s="246"/>
      <c r="I51" s="443">
        <f t="shared" si="3"/>
        <v>0</v>
      </c>
    </row>
    <row r="52" spans="1:9" x14ac:dyDescent="0.2">
      <c r="A52" s="487"/>
      <c r="B52" s="245"/>
      <c r="C52" s="245"/>
      <c r="D52" s="1284"/>
      <c r="E52" s="1267"/>
      <c r="F52" s="245"/>
      <c r="G52" s="245"/>
      <c r="H52" s="246"/>
      <c r="I52" s="443">
        <f t="shared" si="3"/>
        <v>0</v>
      </c>
    </row>
    <row r="53" spans="1:9" x14ac:dyDescent="0.2">
      <c r="A53" s="487"/>
      <c r="B53" s="245"/>
      <c r="C53" s="245"/>
      <c r="D53" s="1284"/>
      <c r="E53" s="1267"/>
      <c r="F53" s="245"/>
      <c r="G53" s="245"/>
      <c r="H53" s="246"/>
      <c r="I53" s="443">
        <f t="shared" si="3"/>
        <v>0</v>
      </c>
    </row>
    <row r="54" spans="1:9" x14ac:dyDescent="0.2">
      <c r="A54" s="487"/>
      <c r="B54" s="245"/>
      <c r="C54" s="245"/>
      <c r="D54" s="1284"/>
      <c r="E54" s="1267"/>
      <c r="F54" s="245"/>
      <c r="G54" s="245"/>
      <c r="H54" s="246"/>
      <c r="I54" s="443">
        <f t="shared" si="3"/>
        <v>0</v>
      </c>
    </row>
    <row r="55" spans="1:9" ht="15.75" thickBot="1" x14ac:dyDescent="0.25">
      <c r="A55" s="488"/>
      <c r="B55" s="247"/>
      <c r="C55" s="247"/>
      <c r="D55" s="1291"/>
      <c r="E55" s="1278"/>
      <c r="F55" s="247"/>
      <c r="G55" s="247"/>
      <c r="H55" s="248"/>
      <c r="I55" s="444">
        <f t="shared" si="3"/>
        <v>0</v>
      </c>
    </row>
    <row r="56" spans="1:9" x14ac:dyDescent="0.2">
      <c r="A56" s="1279" t="s">
        <v>83</v>
      </c>
      <c r="B56" s="1280"/>
      <c r="C56" s="1280"/>
      <c r="D56" s="1280"/>
      <c r="E56" s="1280"/>
      <c r="F56" s="1280"/>
      <c r="G56" s="1280"/>
      <c r="H56" s="1281"/>
      <c r="I56" s="489">
        <f>SUM(I43:I55)</f>
        <v>0</v>
      </c>
    </row>
    <row r="57" spans="1:9" x14ac:dyDescent="0.2">
      <c r="A57" s="257"/>
      <c r="B57" s="250"/>
      <c r="C57" s="250"/>
      <c r="D57" s="250"/>
      <c r="E57" s="250"/>
      <c r="F57" s="250"/>
      <c r="G57" s="250"/>
      <c r="H57" s="250"/>
      <c r="I57" s="445"/>
    </row>
    <row r="58" spans="1:9" ht="15.75" thickBot="1" x14ac:dyDescent="0.25">
      <c r="A58" s="448"/>
      <c r="B58" s="449"/>
      <c r="C58" s="449"/>
      <c r="D58" s="449"/>
      <c r="E58" s="449"/>
      <c r="F58" s="449"/>
      <c r="G58" s="449"/>
      <c r="H58" s="250"/>
      <c r="I58" s="450"/>
    </row>
    <row r="59" spans="1:9" ht="15.75" thickTop="1" x14ac:dyDescent="0.2">
      <c r="A59" s="1285" t="s">
        <v>261</v>
      </c>
      <c r="B59" s="1286"/>
      <c r="C59" s="1286"/>
      <c r="D59" s="1286"/>
      <c r="E59" s="1286"/>
      <c r="F59" s="1286"/>
      <c r="G59" s="1286"/>
      <c r="H59" s="1287"/>
      <c r="I59" s="491">
        <f>I56+I39+I28+I15</f>
        <v>0</v>
      </c>
    </row>
    <row r="60" spans="1:9" ht="15.75" thickBot="1" x14ac:dyDescent="0.25">
      <c r="A60" s="1288"/>
      <c r="B60" s="1289"/>
      <c r="C60" s="1289"/>
      <c r="D60" s="1289"/>
      <c r="E60" s="1289"/>
      <c r="F60" s="1289"/>
      <c r="G60" s="1289"/>
      <c r="H60" s="1290"/>
      <c r="I60" s="258"/>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56:H56"/>
    <mergeCell ref="A59:H59"/>
    <mergeCell ref="A60:H60"/>
    <mergeCell ref="D52:E52"/>
    <mergeCell ref="D53:E53"/>
    <mergeCell ref="D54:E54"/>
    <mergeCell ref="D55:E55"/>
    <mergeCell ref="D48:E48"/>
    <mergeCell ref="D49:E49"/>
    <mergeCell ref="D50:E50"/>
    <mergeCell ref="D51:E51"/>
    <mergeCell ref="D44:E44"/>
    <mergeCell ref="D45:E45"/>
    <mergeCell ref="D46:E46"/>
    <mergeCell ref="D47:E47"/>
    <mergeCell ref="A38:F38"/>
    <mergeCell ref="A39:H39"/>
    <mergeCell ref="D42:E42"/>
    <mergeCell ref="D43:E43"/>
    <mergeCell ref="A34:F34"/>
    <mergeCell ref="A35:F35"/>
    <mergeCell ref="A36:F36"/>
    <mergeCell ref="A37:F37"/>
    <mergeCell ref="A28:H28"/>
    <mergeCell ref="A31:F31"/>
    <mergeCell ref="A32:F32"/>
    <mergeCell ref="A33:F33"/>
    <mergeCell ref="A24:E24"/>
    <mergeCell ref="A25:E25"/>
    <mergeCell ref="A26:E26"/>
    <mergeCell ref="A27:E27"/>
    <mergeCell ref="A20:E20"/>
    <mergeCell ref="A21:E21"/>
    <mergeCell ref="A22:E22"/>
    <mergeCell ref="A23:E23"/>
    <mergeCell ref="A14:F14"/>
    <mergeCell ref="A15:H15"/>
    <mergeCell ref="A18:E18"/>
    <mergeCell ref="A19:E19"/>
    <mergeCell ref="A10:F10"/>
    <mergeCell ref="A11:F11"/>
    <mergeCell ref="A12:F12"/>
    <mergeCell ref="A13:F13"/>
    <mergeCell ref="A3:C3"/>
    <mergeCell ref="A7:F7"/>
    <mergeCell ref="A8:F8"/>
    <mergeCell ref="A9:F9"/>
  </mergeCells>
  <phoneticPr fontId="79" type="noConversion"/>
  <printOptions horizontalCentered="1"/>
  <pageMargins left="0.59055118110236227" right="0.47244094488188981" top="0.78740157480314965" bottom="0.78740157480314965" header="0.51181102362204722" footer="0.51181102362204722"/>
  <pageSetup paperSize="9" scale="72" orientation="portrait"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63"/>
  <sheetViews>
    <sheetView zoomScaleNormal="100" zoomScaleSheetLayoutView="100" workbookViewId="0">
      <selection activeCell="I7" sqref="I7"/>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7.21875" customWidth="1"/>
    <col min="7" max="7" width="5.44140625" customWidth="1"/>
    <col min="8" max="8" width="12.109375" customWidth="1"/>
  </cols>
  <sheetData>
    <row r="1" spans="1:8" ht="18.75" thickTop="1" x14ac:dyDescent="0.2">
      <c r="A1" s="1025" t="s">
        <v>39</v>
      </c>
      <c r="B1" s="274"/>
      <c r="C1" s="274"/>
      <c r="D1" s="274"/>
      <c r="E1" s="274"/>
      <c r="F1" s="274"/>
      <c r="G1" s="274"/>
      <c r="H1" s="275"/>
    </row>
    <row r="2" spans="1:8" ht="15.75" x14ac:dyDescent="0.2">
      <c r="A2" s="465" t="s">
        <v>259</v>
      </c>
      <c r="B2" s="276"/>
      <c r="C2" s="276"/>
      <c r="D2" s="276"/>
      <c r="E2" s="276"/>
      <c r="F2" s="276"/>
      <c r="G2" s="276"/>
      <c r="H2" s="1019" t="s">
        <v>263</v>
      </c>
    </row>
    <row r="3" spans="1:8" x14ac:dyDescent="0.2">
      <c r="A3" s="278"/>
      <c r="B3" s="1292" t="s">
        <v>38</v>
      </c>
      <c r="C3" s="1292"/>
      <c r="D3" s="1017">
        <f>'Input Data'!$D$19</f>
        <v>0</v>
      </c>
      <c r="E3" s="1018" t="s">
        <v>146</v>
      </c>
      <c r="F3" s="1016">
        <f>'Input Data'!$D$5</f>
        <v>0</v>
      </c>
      <c r="G3" s="1295"/>
      <c r="H3" s="1296"/>
    </row>
    <row r="4" spans="1:8" x14ac:dyDescent="0.2">
      <c r="A4" s="280" t="s">
        <v>40</v>
      </c>
      <c r="B4" s="281" t="s">
        <v>4</v>
      </c>
      <c r="C4" s="276" t="s">
        <v>41</v>
      </c>
      <c r="D4" s="282" t="s">
        <v>40</v>
      </c>
      <c r="E4" s="281" t="s">
        <v>4</v>
      </c>
      <c r="F4" s="276"/>
      <c r="H4" s="277"/>
    </row>
    <row r="5" spans="1:8" x14ac:dyDescent="0.2">
      <c r="A5" s="283" t="s">
        <v>42</v>
      </c>
      <c r="B5" s="284"/>
      <c r="C5" s="284"/>
      <c r="D5" s="279" t="s">
        <v>43</v>
      </c>
      <c r="E5" s="284"/>
      <c r="F5" s="1293"/>
      <c r="G5" s="1293"/>
      <c r="H5" s="1294"/>
    </row>
    <row r="6" spans="1:8" x14ac:dyDescent="0.2">
      <c r="A6" s="283" t="s">
        <v>44</v>
      </c>
      <c r="B6" s="284"/>
      <c r="C6" s="284"/>
      <c r="D6" s="279" t="s">
        <v>45</v>
      </c>
      <c r="E6" s="285"/>
      <c r="F6" s="1293"/>
      <c r="G6" s="1293"/>
      <c r="H6" s="1294"/>
    </row>
    <row r="7" spans="1:8" x14ac:dyDescent="0.2">
      <c r="A7" s="283" t="s">
        <v>46</v>
      </c>
      <c r="B7" s="285"/>
      <c r="C7" s="284"/>
      <c r="D7" s="279" t="s">
        <v>47</v>
      </c>
      <c r="E7" s="285"/>
      <c r="F7" s="1293"/>
      <c r="G7" s="1293"/>
      <c r="H7" s="1294"/>
    </row>
    <row r="8" spans="1:8" ht="15.75" thickBot="1" x14ac:dyDescent="0.25">
      <c r="A8" s="286"/>
      <c r="B8" s="287"/>
      <c r="C8" s="287"/>
      <c r="D8" s="287"/>
      <c r="E8" s="287"/>
      <c r="F8" s="287"/>
      <c r="G8" s="287"/>
      <c r="H8" s="288"/>
    </row>
    <row r="9" spans="1:8" ht="16.5" thickTop="1" thickBot="1" x14ac:dyDescent="0.25">
      <c r="A9" s="453"/>
      <c r="B9" s="453"/>
      <c r="C9" s="453"/>
      <c r="D9" s="453"/>
      <c r="E9" s="453"/>
      <c r="F9" s="453"/>
      <c r="G9" s="453"/>
      <c r="H9" s="453"/>
    </row>
    <row r="10" spans="1:8" ht="15.75" thickTop="1" x14ac:dyDescent="0.2">
      <c r="A10" s="451" t="s">
        <v>141</v>
      </c>
      <c r="B10" s="431"/>
      <c r="C10" s="431"/>
      <c r="D10" s="431"/>
      <c r="E10" s="431"/>
      <c r="F10" s="431"/>
      <c r="G10" s="431"/>
      <c r="H10" s="432"/>
    </row>
    <row r="11" spans="1:8" ht="28.5" x14ac:dyDescent="0.2">
      <c r="A11" s="292" t="s">
        <v>4</v>
      </c>
      <c r="B11" s="293" t="s">
        <v>48</v>
      </c>
      <c r="C11" s="294" t="s">
        <v>30</v>
      </c>
      <c r="D11" s="294" t="s">
        <v>49</v>
      </c>
      <c r="E11" s="295" t="s">
        <v>50</v>
      </c>
      <c r="F11" s="294" t="s">
        <v>10</v>
      </c>
      <c r="G11" s="294" t="s">
        <v>5</v>
      </c>
      <c r="H11" s="296" t="s">
        <v>51</v>
      </c>
    </row>
    <row r="12" spans="1:8" x14ac:dyDescent="0.2">
      <c r="A12" s="297"/>
      <c r="B12" s="298"/>
      <c r="C12" s="299"/>
      <c r="D12" s="299"/>
      <c r="E12" s="299"/>
      <c r="F12" s="1080"/>
      <c r="G12" s="1074"/>
      <c r="H12" s="1032">
        <f t="shared" ref="H12:H21" si="0">G12*F12</f>
        <v>0</v>
      </c>
    </row>
    <row r="13" spans="1:8" x14ac:dyDescent="0.2">
      <c r="A13" s="300"/>
      <c r="B13" s="301"/>
      <c r="C13" s="302"/>
      <c r="D13" s="302"/>
      <c r="E13" s="302"/>
      <c r="F13" s="1081"/>
      <c r="G13" s="1075"/>
      <c r="H13" s="1034">
        <f t="shared" si="0"/>
        <v>0</v>
      </c>
    </row>
    <row r="14" spans="1:8" x14ac:dyDescent="0.2">
      <c r="A14" s="303"/>
      <c r="B14" s="301"/>
      <c r="C14" s="302"/>
      <c r="D14" s="302"/>
      <c r="E14" s="302"/>
      <c r="F14" s="1081"/>
      <c r="G14" s="1075"/>
      <c r="H14" s="1034">
        <f t="shared" si="0"/>
        <v>0</v>
      </c>
    </row>
    <row r="15" spans="1:8" x14ac:dyDescent="0.2">
      <c r="A15" s="303"/>
      <c r="B15" s="301"/>
      <c r="C15" s="302"/>
      <c r="D15" s="302"/>
      <c r="E15" s="302"/>
      <c r="F15" s="1081"/>
      <c r="G15" s="1075"/>
      <c r="H15" s="1034">
        <f t="shared" si="0"/>
        <v>0</v>
      </c>
    </row>
    <row r="16" spans="1:8" x14ac:dyDescent="0.2">
      <c r="A16" s="303"/>
      <c r="B16" s="301"/>
      <c r="C16" s="302"/>
      <c r="D16" s="302"/>
      <c r="E16" s="302"/>
      <c r="F16" s="1081"/>
      <c r="G16" s="1075"/>
      <c r="H16" s="1034">
        <f t="shared" si="0"/>
        <v>0</v>
      </c>
    </row>
    <row r="17" spans="1:8" x14ac:dyDescent="0.2">
      <c r="A17" s="303"/>
      <c r="B17" s="301"/>
      <c r="C17" s="302"/>
      <c r="D17" s="302"/>
      <c r="E17" s="302"/>
      <c r="F17" s="1081"/>
      <c r="G17" s="1075"/>
      <c r="H17" s="1034">
        <f t="shared" si="0"/>
        <v>0</v>
      </c>
    </row>
    <row r="18" spans="1:8" x14ac:dyDescent="0.2">
      <c r="A18" s="303"/>
      <c r="B18" s="301"/>
      <c r="C18" s="302"/>
      <c r="D18" s="302"/>
      <c r="E18" s="302"/>
      <c r="F18" s="1081"/>
      <c r="G18" s="1075"/>
      <c r="H18" s="1034">
        <f t="shared" si="0"/>
        <v>0</v>
      </c>
    </row>
    <row r="19" spans="1:8" x14ac:dyDescent="0.2">
      <c r="A19" s="303"/>
      <c r="B19" s="301"/>
      <c r="C19" s="302"/>
      <c r="D19" s="302"/>
      <c r="E19" s="302"/>
      <c r="F19" s="1081"/>
      <c r="G19" s="1075"/>
      <c r="H19" s="1034">
        <f t="shared" si="0"/>
        <v>0</v>
      </c>
    </row>
    <row r="20" spans="1:8" x14ac:dyDescent="0.2">
      <c r="A20" s="303"/>
      <c r="B20" s="301"/>
      <c r="C20" s="302"/>
      <c r="D20" s="302"/>
      <c r="E20" s="302"/>
      <c r="F20" s="1081"/>
      <c r="G20" s="1075"/>
      <c r="H20" s="1034">
        <f t="shared" si="0"/>
        <v>0</v>
      </c>
    </row>
    <row r="21" spans="1:8" ht="15.75" thickBot="1" x14ac:dyDescent="0.25">
      <c r="A21" s="454"/>
      <c r="B21" s="455"/>
      <c r="C21" s="456"/>
      <c r="D21" s="456"/>
      <c r="E21" s="456"/>
      <c r="F21" s="1082"/>
      <c r="G21" s="1076"/>
      <c r="H21" s="1039">
        <f t="shared" si="0"/>
        <v>0</v>
      </c>
    </row>
    <row r="22" spans="1:8" x14ac:dyDescent="0.2">
      <c r="A22" s="307"/>
      <c r="B22" s="308"/>
      <c r="C22" s="308"/>
      <c r="D22" s="308"/>
      <c r="E22" s="308"/>
      <c r="F22" s="309" t="s">
        <v>247</v>
      </c>
      <c r="G22" s="1079"/>
      <c r="H22" s="1041">
        <f>SUM(H12:H21)</f>
        <v>0</v>
      </c>
    </row>
    <row r="23" spans="1:8" ht="15.75" thickBot="1" x14ac:dyDescent="0.25">
      <c r="A23" s="286"/>
      <c r="B23" s="287"/>
      <c r="C23" s="287"/>
      <c r="D23" s="287"/>
      <c r="E23" s="287"/>
      <c r="F23" s="287"/>
      <c r="G23" s="287"/>
      <c r="H23" s="452"/>
    </row>
    <row r="24" spans="1:8" ht="16.5" thickTop="1" thickBot="1" x14ac:dyDescent="0.25">
      <c r="A24" s="463"/>
      <c r="B24" s="463"/>
      <c r="C24" s="463"/>
      <c r="D24" s="463"/>
      <c r="E24" s="463"/>
      <c r="F24" s="463"/>
      <c r="G24" s="463"/>
      <c r="H24" s="464"/>
    </row>
    <row r="25" spans="1:8" ht="15.75" thickTop="1" x14ac:dyDescent="0.2">
      <c r="A25" s="451" t="s">
        <v>205</v>
      </c>
      <c r="B25" s="431"/>
      <c r="C25" s="431"/>
      <c r="D25" s="431"/>
      <c r="E25" s="431"/>
      <c r="F25" s="431"/>
      <c r="G25" s="431"/>
      <c r="H25" s="432"/>
    </row>
    <row r="26" spans="1:8" ht="30" x14ac:dyDescent="0.2">
      <c r="A26" s="313" t="s">
        <v>4</v>
      </c>
      <c r="B26" s="314" t="s">
        <v>48</v>
      </c>
      <c r="C26" s="315" t="s">
        <v>30</v>
      </c>
      <c r="D26" s="315" t="s">
        <v>49</v>
      </c>
      <c r="E26" s="316" t="s">
        <v>50</v>
      </c>
      <c r="F26" s="315" t="s">
        <v>10</v>
      </c>
      <c r="G26" s="315" t="s">
        <v>5</v>
      </c>
      <c r="H26" s="317" t="s">
        <v>51</v>
      </c>
    </row>
    <row r="27" spans="1:8" x14ac:dyDescent="0.2">
      <c r="A27" s="297"/>
      <c r="B27" s="298"/>
      <c r="C27" s="299"/>
      <c r="D27" s="299"/>
      <c r="E27" s="299"/>
      <c r="F27" s="1080"/>
      <c r="G27" s="1074"/>
      <c r="H27" s="1032">
        <f t="shared" ref="H27:H40" si="1">G27*F27</f>
        <v>0</v>
      </c>
    </row>
    <row r="28" spans="1:8" x14ac:dyDescent="0.2">
      <c r="A28" s="300"/>
      <c r="B28" s="301"/>
      <c r="C28" s="302"/>
      <c r="D28" s="302"/>
      <c r="E28" s="302"/>
      <c r="F28" s="1081"/>
      <c r="G28" s="1075"/>
      <c r="H28" s="1034">
        <f t="shared" si="1"/>
        <v>0</v>
      </c>
    </row>
    <row r="29" spans="1:8" x14ac:dyDescent="0.2">
      <c r="A29" s="303"/>
      <c r="B29" s="301"/>
      <c r="C29" s="302"/>
      <c r="D29" s="302"/>
      <c r="E29" s="302"/>
      <c r="F29" s="1081"/>
      <c r="G29" s="1075"/>
      <c r="H29" s="1034">
        <f t="shared" si="1"/>
        <v>0</v>
      </c>
    </row>
    <row r="30" spans="1:8" x14ac:dyDescent="0.2">
      <c r="A30" s="303"/>
      <c r="B30" s="301"/>
      <c r="C30" s="302"/>
      <c r="D30" s="302"/>
      <c r="E30" s="302"/>
      <c r="F30" s="1081"/>
      <c r="G30" s="1075"/>
      <c r="H30" s="1034">
        <f t="shared" si="1"/>
        <v>0</v>
      </c>
    </row>
    <row r="31" spans="1:8" x14ac:dyDescent="0.2">
      <c r="A31" s="303"/>
      <c r="B31" s="301"/>
      <c r="C31" s="302"/>
      <c r="D31" s="302"/>
      <c r="E31" s="302"/>
      <c r="F31" s="1081"/>
      <c r="G31" s="1075"/>
      <c r="H31" s="1034">
        <f t="shared" si="1"/>
        <v>0</v>
      </c>
    </row>
    <row r="32" spans="1:8" x14ac:dyDescent="0.2">
      <c r="A32" s="303"/>
      <c r="B32" s="301"/>
      <c r="C32" s="302"/>
      <c r="D32" s="302"/>
      <c r="E32" s="302"/>
      <c r="F32" s="1081"/>
      <c r="G32" s="1075"/>
      <c r="H32" s="1034">
        <f t="shared" si="1"/>
        <v>0</v>
      </c>
    </row>
    <row r="33" spans="1:8" x14ac:dyDescent="0.2">
      <c r="A33" s="303"/>
      <c r="B33" s="301"/>
      <c r="C33" s="302"/>
      <c r="D33" s="302"/>
      <c r="E33" s="302"/>
      <c r="F33" s="1081"/>
      <c r="G33" s="1075"/>
      <c r="H33" s="1034">
        <f t="shared" si="1"/>
        <v>0</v>
      </c>
    </row>
    <row r="34" spans="1:8" x14ac:dyDescent="0.2">
      <c r="A34" s="303"/>
      <c r="B34" s="301"/>
      <c r="C34" s="302"/>
      <c r="D34" s="302"/>
      <c r="E34" s="302"/>
      <c r="F34" s="1081"/>
      <c r="G34" s="1075"/>
      <c r="H34" s="1034">
        <f t="shared" si="1"/>
        <v>0</v>
      </c>
    </row>
    <row r="35" spans="1:8" x14ac:dyDescent="0.2">
      <c r="A35" s="303"/>
      <c r="B35" s="301"/>
      <c r="C35" s="302"/>
      <c r="D35" s="302"/>
      <c r="E35" s="302"/>
      <c r="F35" s="1081"/>
      <c r="G35" s="1075"/>
      <c r="H35" s="1034">
        <f t="shared" si="1"/>
        <v>0</v>
      </c>
    </row>
    <row r="36" spans="1:8" x14ac:dyDescent="0.2">
      <c r="A36" s="303"/>
      <c r="B36" s="301"/>
      <c r="C36" s="302"/>
      <c r="D36" s="302"/>
      <c r="E36" s="302"/>
      <c r="F36" s="1081"/>
      <c r="G36" s="1075"/>
      <c r="H36" s="1034">
        <f t="shared" si="1"/>
        <v>0</v>
      </c>
    </row>
    <row r="37" spans="1:8" x14ac:dyDescent="0.2">
      <c r="A37" s="303"/>
      <c r="B37" s="301"/>
      <c r="C37" s="302"/>
      <c r="D37" s="302"/>
      <c r="E37" s="302"/>
      <c r="F37" s="1081"/>
      <c r="G37" s="1075"/>
      <c r="H37" s="1034">
        <f t="shared" si="1"/>
        <v>0</v>
      </c>
    </row>
    <row r="38" spans="1:8" x14ac:dyDescent="0.2">
      <c r="A38" s="303"/>
      <c r="B38" s="301"/>
      <c r="C38" s="302"/>
      <c r="D38" s="302"/>
      <c r="E38" s="302"/>
      <c r="F38" s="1081"/>
      <c r="G38" s="1075"/>
      <c r="H38" s="1034">
        <f t="shared" si="1"/>
        <v>0</v>
      </c>
    </row>
    <row r="39" spans="1:8" x14ac:dyDescent="0.2">
      <c r="A39" s="457"/>
      <c r="B39" s="458"/>
      <c r="C39" s="459"/>
      <c r="D39" s="459"/>
      <c r="E39" s="459"/>
      <c r="F39" s="1085"/>
      <c r="G39" s="1077"/>
      <c r="H39" s="1083">
        <f t="shared" si="1"/>
        <v>0</v>
      </c>
    </row>
    <row r="40" spans="1:8" ht="15.75" thickBot="1" x14ac:dyDescent="0.25">
      <c r="A40" s="304"/>
      <c r="B40" s="305"/>
      <c r="C40" s="306"/>
      <c r="D40" s="306"/>
      <c r="E40" s="306"/>
      <c r="F40" s="1086"/>
      <c r="G40" s="1078"/>
      <c r="H40" s="1083">
        <f t="shared" si="1"/>
        <v>0</v>
      </c>
    </row>
    <row r="41" spans="1:8" x14ac:dyDescent="0.2">
      <c r="A41" s="283"/>
      <c r="B41" s="279"/>
      <c r="C41" s="279"/>
      <c r="D41" s="279"/>
      <c r="E41" s="279"/>
      <c r="F41" s="318" t="s">
        <v>265</v>
      </c>
      <c r="G41" s="1084"/>
      <c r="H41" s="1041">
        <f>SUM(H27:H40)</f>
        <v>0</v>
      </c>
    </row>
    <row r="42" spans="1:8" x14ac:dyDescent="0.2">
      <c r="A42" s="283"/>
      <c r="B42" s="279"/>
      <c r="C42" s="279"/>
      <c r="D42" s="279"/>
      <c r="E42" s="279"/>
      <c r="F42" s="279"/>
      <c r="G42" s="279"/>
      <c r="H42" s="319"/>
    </row>
    <row r="43" spans="1:8" x14ac:dyDescent="0.2">
      <c r="A43" s="311"/>
      <c r="B43" s="312"/>
      <c r="C43" s="312"/>
      <c r="D43" s="312"/>
      <c r="E43" s="312"/>
      <c r="F43" s="312"/>
      <c r="G43" s="312"/>
      <c r="H43" s="460"/>
    </row>
    <row r="44" spans="1:8" x14ac:dyDescent="0.2">
      <c r="A44" s="289" t="s">
        <v>260</v>
      </c>
      <c r="B44" s="290"/>
      <c r="C44" s="290"/>
      <c r="D44" s="290"/>
      <c r="E44" s="290"/>
      <c r="F44" s="290"/>
      <c r="G44" s="290"/>
      <c r="H44" s="291"/>
    </row>
    <row r="45" spans="1:8" ht="30" x14ac:dyDescent="0.2">
      <c r="A45" s="313" t="s">
        <v>4</v>
      </c>
      <c r="B45" s="314" t="s">
        <v>48</v>
      </c>
      <c r="C45" s="315" t="s">
        <v>30</v>
      </c>
      <c r="D45" s="315" t="s">
        <v>49</v>
      </c>
      <c r="E45" s="316" t="s">
        <v>50</v>
      </c>
      <c r="F45" s="315" t="s">
        <v>10</v>
      </c>
      <c r="G45" s="315" t="s">
        <v>5</v>
      </c>
      <c r="H45" s="317" t="s">
        <v>51</v>
      </c>
    </row>
    <row r="46" spans="1:8" x14ac:dyDescent="0.2">
      <c r="A46" s="297"/>
      <c r="B46" s="298"/>
      <c r="C46" s="299"/>
      <c r="D46" s="299"/>
      <c r="E46" s="299"/>
      <c r="F46" s="1080"/>
      <c r="G46" s="1074"/>
      <c r="H46" s="1032">
        <f t="shared" ref="H46:H59" si="2">G46*F46</f>
        <v>0</v>
      </c>
    </row>
    <row r="47" spans="1:8" x14ac:dyDescent="0.2">
      <c r="A47" s="300"/>
      <c r="B47" s="301"/>
      <c r="C47" s="302"/>
      <c r="D47" s="302"/>
      <c r="E47" s="302"/>
      <c r="F47" s="1081"/>
      <c r="G47" s="1075"/>
      <c r="H47" s="1034">
        <f t="shared" si="2"/>
        <v>0</v>
      </c>
    </row>
    <row r="48" spans="1:8" x14ac:dyDescent="0.2">
      <c r="A48" s="303"/>
      <c r="B48" s="301"/>
      <c r="C48" s="302"/>
      <c r="D48" s="302"/>
      <c r="E48" s="302"/>
      <c r="F48" s="1081"/>
      <c r="G48" s="1075"/>
      <c r="H48" s="1034">
        <f t="shared" si="2"/>
        <v>0</v>
      </c>
    </row>
    <row r="49" spans="1:8" x14ac:dyDescent="0.2">
      <c r="A49" s="303"/>
      <c r="B49" s="301"/>
      <c r="C49" s="302"/>
      <c r="D49" s="302"/>
      <c r="E49" s="302"/>
      <c r="F49" s="1081"/>
      <c r="G49" s="1075"/>
      <c r="H49" s="1034">
        <f t="shared" si="2"/>
        <v>0</v>
      </c>
    </row>
    <row r="50" spans="1:8" x14ac:dyDescent="0.2">
      <c r="A50" s="303"/>
      <c r="B50" s="301"/>
      <c r="C50" s="302"/>
      <c r="D50" s="302"/>
      <c r="E50" s="302"/>
      <c r="F50" s="1081"/>
      <c r="G50" s="1075"/>
      <c r="H50" s="1034">
        <f t="shared" si="2"/>
        <v>0</v>
      </c>
    </row>
    <row r="51" spans="1:8" x14ac:dyDescent="0.2">
      <c r="A51" s="303"/>
      <c r="B51" s="301"/>
      <c r="C51" s="302"/>
      <c r="D51" s="302"/>
      <c r="E51" s="302"/>
      <c r="F51" s="1081"/>
      <c r="G51" s="1075"/>
      <c r="H51" s="1034">
        <f t="shared" si="2"/>
        <v>0</v>
      </c>
    </row>
    <row r="52" spans="1:8" x14ac:dyDescent="0.2">
      <c r="A52" s="303"/>
      <c r="B52" s="301"/>
      <c r="C52" s="302"/>
      <c r="D52" s="302"/>
      <c r="E52" s="302"/>
      <c r="F52" s="1081"/>
      <c r="G52" s="1075"/>
      <c r="H52" s="1034">
        <f t="shared" si="2"/>
        <v>0</v>
      </c>
    </row>
    <row r="53" spans="1:8" x14ac:dyDescent="0.2">
      <c r="A53" s="303"/>
      <c r="B53" s="301"/>
      <c r="C53" s="302"/>
      <c r="D53" s="302"/>
      <c r="E53" s="302"/>
      <c r="F53" s="1081"/>
      <c r="G53" s="1075"/>
      <c r="H53" s="1034">
        <f t="shared" si="2"/>
        <v>0</v>
      </c>
    </row>
    <row r="54" spans="1:8" x14ac:dyDescent="0.2">
      <c r="A54" s="303"/>
      <c r="B54" s="301"/>
      <c r="C54" s="302"/>
      <c r="D54" s="302"/>
      <c r="E54" s="302"/>
      <c r="F54" s="1081"/>
      <c r="G54" s="1075"/>
      <c r="H54" s="1034">
        <f t="shared" si="2"/>
        <v>0</v>
      </c>
    </row>
    <row r="55" spans="1:8" x14ac:dyDescent="0.2">
      <c r="A55" s="303"/>
      <c r="B55" s="301"/>
      <c r="C55" s="302"/>
      <c r="D55" s="302"/>
      <c r="E55" s="302"/>
      <c r="F55" s="1081"/>
      <c r="G55" s="1075"/>
      <c r="H55" s="1034">
        <f t="shared" si="2"/>
        <v>0</v>
      </c>
    </row>
    <row r="56" spans="1:8" x14ac:dyDescent="0.2">
      <c r="A56" s="303"/>
      <c r="B56" s="301"/>
      <c r="C56" s="302"/>
      <c r="D56" s="302"/>
      <c r="E56" s="302"/>
      <c r="F56" s="1081"/>
      <c r="G56" s="1075"/>
      <c r="H56" s="1034">
        <f t="shared" si="2"/>
        <v>0</v>
      </c>
    </row>
    <row r="57" spans="1:8" x14ac:dyDescent="0.2">
      <c r="A57" s="303"/>
      <c r="B57" s="301"/>
      <c r="C57" s="302"/>
      <c r="D57" s="302"/>
      <c r="E57" s="302"/>
      <c r="F57" s="1081"/>
      <c r="G57" s="1075"/>
      <c r="H57" s="1034">
        <f t="shared" si="2"/>
        <v>0</v>
      </c>
    </row>
    <row r="58" spans="1:8" x14ac:dyDescent="0.2">
      <c r="A58" s="457"/>
      <c r="B58" s="458"/>
      <c r="C58" s="459"/>
      <c r="D58" s="459"/>
      <c r="E58" s="459"/>
      <c r="F58" s="1085"/>
      <c r="G58" s="1077"/>
      <c r="H58" s="1083">
        <f t="shared" si="2"/>
        <v>0</v>
      </c>
    </row>
    <row r="59" spans="1:8" ht="15.75" thickBot="1" x14ac:dyDescent="0.25">
      <c r="A59" s="304"/>
      <c r="B59" s="305"/>
      <c r="C59" s="306"/>
      <c r="D59" s="306"/>
      <c r="E59" s="306"/>
      <c r="F59" s="1086"/>
      <c r="G59" s="1078"/>
      <c r="H59" s="1083">
        <f t="shared" si="2"/>
        <v>0</v>
      </c>
    </row>
    <row r="60" spans="1:8" ht="15.75" x14ac:dyDescent="0.25">
      <c r="A60" s="283"/>
      <c r="B60" s="279"/>
      <c r="C60" s="279"/>
      <c r="D60" s="279"/>
      <c r="E60" s="279"/>
      <c r="F60" s="279"/>
      <c r="G60" s="1087" t="s">
        <v>271</v>
      </c>
      <c r="H60" s="1088">
        <f>SUM(H46:H59)</f>
        <v>0</v>
      </c>
    </row>
    <row r="61" spans="1:8" ht="15.75" thickBot="1" x14ac:dyDescent="0.25">
      <c r="A61" s="283"/>
      <c r="B61" s="279"/>
      <c r="C61" s="279"/>
      <c r="D61" s="279"/>
      <c r="E61" s="279"/>
      <c r="F61" s="279"/>
      <c r="G61" s="1084"/>
      <c r="H61" s="1089"/>
    </row>
    <row r="62" spans="1:8" ht="15.75" thickBot="1" x14ac:dyDescent="0.25">
      <c r="A62" s="461"/>
      <c r="B62" s="462"/>
      <c r="C62" s="462"/>
      <c r="D62" s="462"/>
      <c r="E62" s="462"/>
      <c r="F62" s="462"/>
      <c r="G62" s="1090" t="s">
        <v>254</v>
      </c>
      <c r="H62" s="1091">
        <f>H60+H41</f>
        <v>0</v>
      </c>
    </row>
    <row r="63"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5">
    <mergeCell ref="B3:C3"/>
    <mergeCell ref="F5:H5"/>
    <mergeCell ref="F6:H6"/>
    <mergeCell ref="F7:H7"/>
    <mergeCell ref="G3:H3"/>
  </mergeCells>
  <phoneticPr fontId="79" type="noConversion"/>
  <printOptions horizontalCentered="1"/>
  <pageMargins left="0.74803149606299213" right="0.74803149606299213" top="0.78740157480314965" bottom="0.78740157480314965" header="0.51181102362204722" footer="0.51181102362204722"/>
  <pageSetup paperSize="9" scale="76"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Input Data</vt:lpstr>
      <vt:lpstr>Civil Build Tax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'Civil Build Tax Invoice'!Print_Area</vt:lpstr>
      <vt:lpstr>'Input Data'!Print_Area</vt:lpstr>
      <vt:lpstr>Notes!Print_Area</vt:lpstr>
      <vt:lpstr>'Site staff &amp; Other'!Print_Area</vt:lpstr>
      <vt:lpstr>'Time Based'!Print_Area</vt:lpstr>
      <vt:lpstr>'Travelling &amp; Subsistence'!Print_Area</vt:lpstr>
      <vt:lpstr>'Civil Build Tax Invoice'!Print_Titles</vt:lpstr>
      <vt:lpstr>SCALE_2003B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2006-02-23T09:40:24Z</cp:lastPrinted>
  <dcterms:created xsi:type="dcterms:W3CDTF">2000-04-06T11:32:49Z</dcterms:created>
  <dcterms:modified xsi:type="dcterms:W3CDTF">2012-11-08T08:47:30Z</dcterms:modified>
</cp:coreProperties>
</file>